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008" windowHeight="11160" tabRatio="843" activeTab="5"/>
  </bookViews>
  <sheets>
    <sheet name="Прил 1 источники" sheetId="1" r:id="rId1"/>
    <sheet name="прил КФСР" sheetId="2" r:id="rId2"/>
    <sheet name="прил КФСР КЦСР КВР " sheetId="3" r:id="rId3"/>
    <sheet name="прил Ведомств" sheetId="4" r:id="rId4"/>
    <sheet name="прил муниц.программы " sheetId="5" r:id="rId5"/>
    <sheet name="прил Дор фонд" sheetId="6" r:id="rId6"/>
  </sheets>
  <definedNames>
    <definedName name="_xlnm._FilterDatabase" localSheetId="3" hidden="1">'прил Ведомств'!$A$15:$M$813</definedName>
    <definedName name="_xlnm._FilterDatabase" localSheetId="2" hidden="1">'прил КФСР КЦСР КВР '!$A$14:$M$754</definedName>
    <definedName name="_xlnm._FilterDatabase" localSheetId="4" hidden="1">'прил муниц.программы '!$A$14:$M$605</definedName>
  </definedNames>
  <calcPr fullCalcOnLoad="1"/>
</workbook>
</file>

<file path=xl/sharedStrings.xml><?xml version="1.0" encoding="utf-8"?>
<sst xmlns="http://schemas.openxmlformats.org/spreadsheetml/2006/main" count="14130" uniqueCount="648">
  <si>
    <t>360</t>
  </si>
  <si>
    <t>92</t>
  </si>
  <si>
    <t>Е1</t>
  </si>
  <si>
    <t>02</t>
  </si>
  <si>
    <t>Реализация проекта "Народный бюджет"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</si>
  <si>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мероприятий"</t>
  </si>
  <si>
    <t>70010</t>
  </si>
  <si>
    <t>Приложение 8</t>
  </si>
  <si>
    <t>Национальная экономика</t>
  </si>
  <si>
    <t>S1250</t>
  </si>
  <si>
    <t>Дополнительные меры социальной поддержки отдельных категорий граждан в виде частичной компенсации за найм жилого помещения</t>
  </si>
  <si>
    <t>Подпрограмма 1 "Управление муниципальным имуществом и земельными ресурсами  Череповецкого муниципального района на 2020-2025 годы"</t>
  </si>
  <si>
    <t>25540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</si>
  <si>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</si>
  <si>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74090</t>
  </si>
  <si>
    <t>Оказание других видов социальной помощи</t>
  </si>
  <si>
    <t>Подпрограмма "Снижение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услуг"</t>
  </si>
  <si>
    <t>Иные межбюджетные трансферты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</si>
  <si>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</si>
  <si>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00590</t>
  </si>
  <si>
    <t>Основное мероприятие "Приобретение учебников"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</si>
  <si>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</si>
  <si>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41200</t>
  </si>
  <si>
    <t>Основное мероприятие "Технический надзор за строительством, капитальным ремонтом и ремонтом автомобильных дорог"</t>
  </si>
  <si>
    <t>91</t>
  </si>
  <si>
    <t xml:space="preserve">Мероприятия по снижению рисков и смягчению последствий чрезвычайных ситуаций природного и техногенного характера </t>
  </si>
  <si>
    <t>67483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</si>
  <si>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</si>
  <si>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Расходы на обеспечение функций государственных (муниципальных) органов</t>
  </si>
  <si>
    <t>42070</t>
  </si>
  <si>
    <t>80060</t>
  </si>
  <si>
    <t>Основное мероприятие "Повышение квалификации лиц, в должностные обязанности которых входит участие в противодействии коррупции"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</si>
  <si>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</si>
  <si>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48</t>
  </si>
  <si>
    <t>Доходы</t>
  </si>
  <si>
    <t>Поощрение за качественное управление муниципальными финансами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</si>
  <si>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</si>
  <si>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S2270</t>
  </si>
  <si>
    <t>72311</t>
  </si>
  <si>
    <t>Основное мероприятие "Обеспечение эффективной деятельности МУ «Централизованная бухгалтерия» в сфере бухгалтерского учета органов местного самоуправления и учреждений Череповецкого муниципального района"</t>
  </si>
  <si>
    <t xml:space="preserve">Реализация мероприятий по содействию занятости населения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</si>
  <si>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</si>
  <si>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Основное мероприятие "Реализация регионального проекта "Успех каждого ребенка"</t>
  </si>
  <si>
    <t>Всего бюджетных обязательств</t>
  </si>
  <si>
    <t>Социальные выплаты гражданам, кроме публичных нормативных социальных выплат</t>
  </si>
  <si>
    <t>Подпрограмма "Обеспечение реализации муниципальной программы "Развитие системы образования Череповецкого муниципального района на 2020-2025 годы"</t>
  </si>
  <si>
    <t>ГРБС</t>
  </si>
  <si>
    <t>Подпрограмма 2 "Обеспечение реализации муниципальной программы "Совершенствование управления муниципальным имуществом и земельными ресурсами Череповецкого муниципального района на 2020-2025 годы"</t>
  </si>
  <si>
    <t>Реализация мероприятий по благоустройству общественных территорий</t>
  </si>
  <si>
    <t>Расходы на выплаты персоналу казенных учреждений</t>
  </si>
  <si>
    <t>20130</t>
  </si>
  <si>
    <t>Улучшение жилищных условий граждан, проживающих на сельских территориях</t>
  </si>
  <si>
    <t>4</t>
  </si>
  <si>
    <t>97</t>
  </si>
  <si>
    <t>90120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</si>
  <si>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</si>
  <si>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ПР</t>
  </si>
  <si>
    <t>Сумма (тыс. руб.)</t>
  </si>
  <si>
    <t>51200</t>
  </si>
  <si>
    <t>Разработка проектно-сметной документации</t>
  </si>
  <si>
    <t>23070</t>
  </si>
  <si>
    <t>Школы - детские сады, школы начальные, неполные средние и средние</t>
  </si>
  <si>
    <t xml:space="preserve">к решению Муниципального Собрания </t>
  </si>
  <si>
    <t>Подпрограмма "Содействие развитию торговли в Череповецком муниципальном районе на 2020-2025 годы"</t>
  </si>
  <si>
    <t>20610</t>
  </si>
  <si>
    <t>6</t>
  </si>
  <si>
    <t>Муниципальная программа "Обеспечение жильем молодых семей в Череповецком муниципальном районе на 2020-2025 годы"</t>
  </si>
  <si>
    <t>Подпрограмма "Содействие развитию инвестиций в Череповецком муниципальном районе на 2020-2025 годы"</t>
  </si>
  <si>
    <t>01590</t>
  </si>
  <si>
    <t>03</t>
  </si>
  <si>
    <t>72312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</si>
  <si>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</si>
  <si>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S1070</t>
  </si>
  <si>
    <t>Вид расходов</t>
  </si>
  <si>
    <t>Реализация мероприятий по обеспечению жильем молодых семей</t>
  </si>
  <si>
    <t>42</t>
  </si>
  <si>
    <t>Основное мероприятие "Содержание казны Череповецкого муниципального района"</t>
  </si>
  <si>
    <t xml:space="preserve">Всего </t>
  </si>
  <si>
    <t>Детские сады</t>
  </si>
  <si>
    <t>Основное мероприятие "Обеспечение приоритетных расходов"</t>
  </si>
  <si>
    <t xml:space="preserve">Наименование </t>
  </si>
  <si>
    <t>13230</t>
  </si>
  <si>
    <t>801 04 09 37 0 R1 53936 240 000</t>
  </si>
  <si>
    <t>Обеспечение развития и укрепления материально-технической базы сельских библиотек</t>
  </si>
  <si>
    <t>801</t>
  </si>
  <si>
    <t>L5191</t>
  </si>
  <si>
    <t>33</t>
  </si>
  <si>
    <t>51760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</si>
  <si>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</si>
  <si>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</si>
  <si>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78</t>
  </si>
  <si>
    <t>120</t>
  </si>
  <si>
    <t>Социальное обеспечение населения</t>
  </si>
  <si>
    <t>000 01 05 02 00 00 0000 600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</si>
  <si>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</si>
  <si>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Резервные фонды</t>
  </si>
  <si>
    <t>Основное мероприятие "Выравнивание бюджетной обеспеченности муниципальных образований района"</t>
  </si>
  <si>
    <t xml:space="preserve">Уменьшение прочих остатков денежных средств бюджетов </t>
  </si>
  <si>
    <t>Общее образование</t>
  </si>
  <si>
    <t>Реализация полномочий органов местного самоуправления в сфере средств массовой информации</t>
  </si>
  <si>
    <t>Осуществление полномочий по дорожной деятельности</t>
  </si>
  <si>
    <t>Мероприятия в области сельского хозяйства и перерабатывающей промышленности</t>
  </si>
  <si>
    <t>Оборудование ФОК п. Тоншалово</t>
  </si>
  <si>
    <t>Мероприятия в области спорта и физической культуры</t>
  </si>
  <si>
    <t>Основное мероприятие "Совершенствование организационных и правовых механизмов профессиональной служебной деятельности"</t>
  </si>
  <si>
    <t>Основное мероприятие "Реализация регионального проекта "Современная школа"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</si>
  <si>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</si>
  <si>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 xml:space="preserve">Проведение технической инвентаризации (изготовление технических планов), проведение кадастровых работ  (изготовление межевых планов)"                      </t>
  </si>
  <si>
    <t>52430</t>
  </si>
  <si>
    <t xml:space="preserve"> L4970</t>
  </si>
  <si>
    <t>41300</t>
  </si>
  <si>
    <t>05</t>
  </si>
  <si>
    <t xml:space="preserve">Осуществление отдельных государственных полномочий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 </t>
  </si>
  <si>
    <t>Муниципальная программа "Совершенствование управления муниципальным имуществом и земельными ресурсами Череповецкого муниципального района на 2020-2025 годы"</t>
  </si>
  <si>
    <t xml:space="preserve">Межбюджетные трансферты общего характера бюджетам бюджетной системы Российской Федерации </t>
  </si>
  <si>
    <t>90100</t>
  </si>
  <si>
    <t>Е2</t>
  </si>
  <si>
    <t>310</t>
  </si>
  <si>
    <t>90080</t>
  </si>
  <si>
    <t>S1360</t>
  </si>
  <si>
    <t>Реализация государственных (муниципальных) функций, связанных с общегосударственным управлением</t>
  </si>
  <si>
    <t>Мероприятия в области социальной политики</t>
  </si>
  <si>
    <t>100 1 03 02251 01 0000 110</t>
  </si>
  <si>
    <t xml:space="preserve">Код </t>
  </si>
  <si>
    <t>Оздоровление детей</t>
  </si>
  <si>
    <t xml:space="preserve">801 </t>
  </si>
  <si>
    <t>20110</t>
  </si>
  <si>
    <t>Основное мероприятие "Содействие развитию детских и молодежных объединений"</t>
  </si>
  <si>
    <t>13</t>
  </si>
  <si>
    <t>Основное мероприятие "Разработка проектно-сметной документации на ремонт и реконструкцию автомобильных дорог, проведение государственной экспертизы сметной стоимости по ремонту дорог общего пользования местного значения, диагностика"</t>
  </si>
  <si>
    <t>610</t>
  </si>
  <si>
    <t>Муниципальная программа "Развитие молодежной политики Череповецкого муниципального района на 2020-2025 годы"</t>
  </si>
  <si>
    <t>Основное мероприятие "Предупреждение беспризорности, безнадзорности, профилактика правонарушений несовершеннолетних"</t>
  </si>
  <si>
    <t>Комитет имущественных отношений администрации Череповецкого муниципального района</t>
  </si>
  <si>
    <t>Осуществление отдельных полномочий органов местного самоуправления в области торговли, общественного питания, бытового обслуживания, развития малого и среднего предпринимательства</t>
  </si>
  <si>
    <t>Основное мероприятие "Оказание содействия в обеспечении сельского населения доступным и комфортным жильем"</t>
  </si>
  <si>
    <t>Обеспечение деятельности органов государственной (муниципальной) власти</t>
  </si>
  <si>
    <t>Проведение комплексных кадастровых работ</t>
  </si>
  <si>
    <t>Комплектование книжных фондов муниципальных библиотек</t>
  </si>
  <si>
    <t>Единая субвенция (Осуществление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среды")</t>
  </si>
  <si>
    <t>330</t>
  </si>
  <si>
    <t>870</t>
  </si>
  <si>
    <t>Основное мероприятие "Участие в отраслевых межрайонных, региональных, федеральных конкурсах,   выставках, ярмарках, конференциях, форумах"</t>
  </si>
  <si>
    <t>90070</t>
  </si>
  <si>
    <t>Дотации на выравнивание бюджетной обеспеченности субъектов Российской Федерации и муниципальных образований</t>
  </si>
  <si>
    <t>Реализация мероприятий по благоустройству дворовых территорий</t>
  </si>
  <si>
    <t>Культура</t>
  </si>
  <si>
    <t>Сумма, тыс.руб.</t>
  </si>
  <si>
    <t xml:space="preserve">Уменьшение прочих остатков денежных средств бюджетов муниципальных районов </t>
  </si>
  <si>
    <t>Основное мероприятие "Строительство детского сада в п. Суда,оснащение оборудованием, инвентарем "</t>
  </si>
  <si>
    <t>Жилищно - коммунальное хозяйство</t>
  </si>
  <si>
    <t>Основное мероприятие "Обеспечение деятельности управления образования администрации района, как ответственного исполнителя муниципальной программы"</t>
  </si>
  <si>
    <t>53031</t>
  </si>
  <si>
    <t>43</t>
  </si>
  <si>
    <t>Основное мероприятие "Реализация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организациях"</t>
  </si>
  <si>
    <t>801 04 09 37 0 04 S1360 240 000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</si>
  <si>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</si>
  <si>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17200</t>
  </si>
  <si>
    <t>100 1 03 02241 01 0000 110</t>
  </si>
  <si>
    <t>42090</t>
  </si>
  <si>
    <t>Cтроительство, реконструкция объектов социальной и коммунальной инфраструктуры муниципальной собственности</t>
  </si>
  <si>
    <t>540</t>
  </si>
  <si>
    <t>Санитарно-эпидемиологическое благополучие</t>
  </si>
  <si>
    <t>Основное мероприятие "Подготовка презентационных и информационных материалов (полиграфия, стенды, стойки, баннеры, макеты, аудио и видео материалы), изготовление печатной продукции (каталогов, буклетов, листовок и др.) по тематике инвестиционной деятельности, а также размещение рекламной информации о районе в СМИ"</t>
  </si>
  <si>
    <t>Основное мероприятие "Поддержка мер по обеспечению сбалансированности бюджетов муниципальных образований района"</t>
  </si>
  <si>
    <t>Основное мероприятие "Привлечение общественности к охране общественного порядка"</t>
  </si>
  <si>
    <t xml:space="preserve">Основное меропрятие "Предоставление социальной выплаты на приобретение жилого помещения помещения или строительство индивидуального жилого дома" </t>
  </si>
  <si>
    <t xml:space="preserve">Прочие субсидии  бюджетам  муниципальных районов </t>
  </si>
  <si>
    <t>Периодическая печать и издательства</t>
  </si>
  <si>
    <t>Код бюджетной классификации</t>
  </si>
  <si>
    <t>45</t>
  </si>
  <si>
    <t>40</t>
  </si>
  <si>
    <t>Подпрограмма "Совершенствование системы муниципальной службы в Череповецком муниципальном районе"</t>
  </si>
  <si>
    <t>Муниципальная программа "Управление муниципальными финансами Череповецкого муниципального района на 2020-2025 годы"</t>
  </si>
  <si>
    <t xml:space="preserve">Наименование кода группы, подгруппы, статьи, подвида, аналитической группы вида источников финансирования дефицитов бюджетов </t>
  </si>
  <si>
    <t xml:space="preserve">Обеспечение деятельности представительных органов муниципальных образований 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</si>
  <si>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</si>
  <si>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41400</t>
  </si>
  <si>
    <t>Основное мероприятие "Строительство, реконструкция,ремонт, техническое обслуживание объектов системы газификации"</t>
  </si>
  <si>
    <t>Основное мероприятие "Компенсация части затрат на ГСМ в соответствии с постановлением администрации района «Об утверждении порядка на возмещение части затрат организациям любых форм собственности и индивидуальным предпринимателям, занимающимся доставкой товаров в отдельные сельские населенные пункты Череповецкого муниципального района"</t>
  </si>
  <si>
    <t>Основное мероприятие "Обеспечение деятельности Финансового управления как ответственного исполнителя муниципальной программы"</t>
  </si>
  <si>
    <t>Сельское хозяйство и рыболовство</t>
  </si>
  <si>
    <t>Основное мероприятие "Денежное поощрение передовиков производства, награжденных к профессиональному празднику "День работника сельского хозяйства и перерабатывающей промышленности"</t>
  </si>
  <si>
    <t>15590</t>
  </si>
  <si>
    <t xml:space="preserve">Культура, кинематография </t>
  </si>
  <si>
    <t>00000</t>
  </si>
  <si>
    <t>320</t>
  </si>
  <si>
    <t>15</t>
  </si>
  <si>
    <t xml:space="preserve">04 </t>
  </si>
  <si>
    <t>Иные закупки товаров, работ и услуг для обеспечения государственных (муниципальных) нужд</t>
  </si>
  <si>
    <t>Подпрограмма "Обеспечение эффективной деятельности МКУ "ЦКОД" на 2020-2025 годы"</t>
  </si>
  <si>
    <t>95</t>
  </si>
  <si>
    <t>Раздел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</si>
  <si>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</si>
  <si>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90150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</si>
  <si>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</si>
  <si>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2021 год</t>
  </si>
  <si>
    <t>Обустройство объектов городской и сельской инфраструктуры, парковых и рекреационных зон для занятий физической культурой и спортом</t>
  </si>
  <si>
    <t>Основное мероприятие "Приобретение спортивного оборудования"</t>
  </si>
  <si>
    <t>Национальная безопасность и правоохранительная деятельность</t>
  </si>
  <si>
    <t>Муниципальная программа "Градостроительная политика Череповецкого муниципального района на 2020-2025 годы"</t>
  </si>
  <si>
    <t>801 04 09 37 0 01 90120 540 000</t>
  </si>
  <si>
    <t>Основное мероприятие "Организация и проведение районных мероприятий с обучающимися"</t>
  </si>
  <si>
    <t>825</t>
  </si>
  <si>
    <t>72010</t>
  </si>
  <si>
    <t>L3041</t>
  </si>
  <si>
    <t>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</si>
  <si>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</si>
  <si>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отдельных полномочий органов местного самоуправления в сфере правового обеспечения</t>
  </si>
  <si>
    <t>20520</t>
  </si>
  <si>
    <t>Мероприятия по ремонту, капитальному ремонту автомобильных дорог и искусственных сооружений</t>
  </si>
  <si>
    <t>16590</t>
  </si>
  <si>
    <t>Высшее должностное лицо муниципального образования</t>
  </si>
  <si>
    <t>27100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</si>
  <si>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</si>
  <si>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20620</t>
  </si>
  <si>
    <t>44</t>
  </si>
  <si>
    <t>Повышение безопасности дорожного движения, приведение в нормативное транспортно-эксплутационное состояние дорожной сети городских агломераций.</t>
  </si>
  <si>
    <t>72300</t>
  </si>
  <si>
    <t>Подраздел</t>
  </si>
  <si>
    <t>Основное мероприятие "Паспортизация дорог и мостовых сооружений Череповецкого района"</t>
  </si>
  <si>
    <t>S1120</t>
  </si>
  <si>
    <t>Межмуниципальное сотрудничество в сфере создания условий для организации досуга, обеспечения жителей поселения услугами организаций культуры и организации библиотечного обслуживания населения</t>
  </si>
  <si>
    <t>23080</t>
  </si>
  <si>
    <t>Исполнение судебных актов</t>
  </si>
  <si>
    <t>R1</t>
  </si>
  <si>
    <t>Резервные фонды исполнительных органов государственной (муниципальной) власти</t>
  </si>
  <si>
    <t>Основное мероприятие "Организация информирования граждан по вопросам противодействия коррупции"</t>
  </si>
  <si>
    <t>90040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</si>
  <si>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</si>
  <si>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83030</t>
  </si>
  <si>
    <t>Осуществление внешнего муниципального финансового контроля</t>
  </si>
  <si>
    <t>Основное мероприятие "Организация льготного питания школьников"</t>
  </si>
  <si>
    <t>Представительские расходы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</si>
  <si>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</si>
  <si>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075</t>
  </si>
  <si>
    <t>Субсидии бюджетным учреждениям</t>
  </si>
  <si>
    <t>Другие общегосударственные вопросы</t>
  </si>
  <si>
    <t>24010</t>
  </si>
  <si>
    <t>Основное мероприятие "Экологическое воспитание и образование"</t>
  </si>
  <si>
    <t>Охрана семьи и детства</t>
  </si>
  <si>
    <t>90160</t>
  </si>
  <si>
    <t>Публичные нормативные социальные выплаты гражданам</t>
  </si>
  <si>
    <t>Итого</t>
  </si>
  <si>
    <t>Основное мероприятие "Социальная поддержка "</t>
  </si>
  <si>
    <t>72220</t>
  </si>
  <si>
    <t>Подпрограмма "Благоустройство дворовых территорий в Череповецком муниципальном районе на 2020-2025 годы"</t>
  </si>
  <si>
    <t>72230</t>
  </si>
  <si>
    <t>801 04 09 37 0 05 41400 240 000</t>
  </si>
  <si>
    <t>Подпрограмма "Обеспечение защиты прав и законных интересов граждан, общества от угроз, связанных с коррупцией"</t>
  </si>
  <si>
    <t>Осуществление дорожной деятельности в отношении автомобильных дорог общего пользования местного значения</t>
  </si>
  <si>
    <t>90050</t>
  </si>
  <si>
    <t>Подготовка объектов теплоэнергетики, находящихся в муниципальной собственности, к работе в осенне-зимний период</t>
  </si>
  <si>
    <t>Осуществление отдельных бюджетных полномочий</t>
  </si>
  <si>
    <t>80010</t>
  </si>
  <si>
    <t>Сумма (тыс.руб.)</t>
  </si>
  <si>
    <t xml:space="preserve">Дотации на выравнивание бюджетной обеспеченности муниципальных районов (городских округов) </t>
  </si>
  <si>
    <t>Основное мероприятие "Патриотическое воспитание молодежи"</t>
  </si>
  <si>
    <t>Оплата услуг по разработке технического задания</t>
  </si>
  <si>
    <t>Коммунальное хозяйство</t>
  </si>
  <si>
    <t>06</t>
  </si>
  <si>
    <t>Другие вопросы в области социальной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</si>
  <si>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</si>
  <si>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материально - технической базы и информационно-коммуникационной инфраструктуры органов местного самоуправления и учреждений Череповецкого муниципального района на 2020-2025 годы"</t>
  </si>
  <si>
    <t>0</t>
  </si>
  <si>
    <t>РЗ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</si>
  <si>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</si>
  <si>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Строительство, реконструкция и капитальный ремонт централизованных систем водоснабжения и водоотведения</t>
  </si>
  <si>
    <t>Мероприятия в области  культуры</t>
  </si>
  <si>
    <t>5</t>
  </si>
  <si>
    <t>Судебная система</t>
  </si>
  <si>
    <t>Дополнительные меры социальной поддержки отдельных категорий граждан в виде ежемесячной частичной компенсации затрат за проезд на всех видах транспорта, в т.ч. личного для выполнения должностных обязанностей в соответствии с учебным планом</t>
  </si>
  <si>
    <t>Подпрограмма "Управление муниципальным имуществом и земельными ресурсами  Череповецкого муниципального района на 2020-2025 годы"</t>
  </si>
  <si>
    <t>Единая субвенция (Осуществлении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категорий")</t>
  </si>
  <si>
    <t>Основное мероприятие "Обеспечение участия представителей района в мероприятиях инвестиционной направленности: форумах, круглых столах, выставках, деловых встречах, семинарах и конференциях"</t>
  </si>
  <si>
    <t>Основное мероприятие "Содержание автомобильных дорог и мостов"</t>
  </si>
  <si>
    <t>03230</t>
  </si>
  <si>
    <t>Пенсионное обеспечение</t>
  </si>
  <si>
    <t>Содержание муниципальной казны</t>
  </si>
  <si>
    <t>23060</t>
  </si>
  <si>
    <t>000 01 05 02 01 00 0000 610</t>
  </si>
  <si>
    <t>Мероприятия по обеспечению противодействия незаконному обороту наркотиков, снижению масштабов злоупотребления алкогольной продукцией, профилактике алкоголизма и наркомании</t>
  </si>
  <si>
    <t>72314</t>
  </si>
  <si>
    <t>801 04 09 37 0 04 S1350 240 000</t>
  </si>
  <si>
    <t xml:space="preserve">Основное мероприятие "Изготовление полиграфической продукции (путеводителей, буклетов, календарей, карт, баннеров и т.п.)"
</t>
  </si>
  <si>
    <t>Общегосударственные вопросы</t>
  </si>
  <si>
    <t>S3240</t>
  </si>
  <si>
    <t>КВР</t>
  </si>
  <si>
    <t>Осуществление отдельных полномочий органов местного самоуправления в рамках реализации Федерального закона от 27.07.2010 № 210-ФЗ "Об организации предоставления государственных и муниципальных услуг"</t>
  </si>
  <si>
    <t>Основное мероприятие "Подготовка документации по планировке территорий"</t>
  </si>
  <si>
    <t>Охрана окружающей среды</t>
  </si>
  <si>
    <t>Муниципальная программа  "Развитие системы образования Череповецкого муниципального района на 2020-2025 годы"</t>
  </si>
  <si>
    <t>Дошкольное образование</t>
  </si>
  <si>
    <t>Основное мероприятие "Обеспечение выполнения муниципального задания"</t>
  </si>
  <si>
    <t>20590</t>
  </si>
  <si>
    <t>0000</t>
  </si>
  <si>
    <t>Основное мероприятие "Пропаганда здорового образа жизни"</t>
  </si>
  <si>
    <t>Технический надзор</t>
  </si>
  <si>
    <t>Основное мероприятие "Проведение конкурсного отбора, определения размера и предоставления субсидии СОНКО на реализацию механизма по обеспечению развития системы дополнительного образования детей посредством механизма персонифицированного финансирования"</t>
  </si>
  <si>
    <t>Физическая культура и спорт</t>
  </si>
  <si>
    <t>Вознаграждение лицам, имеющим звание "Почетный гражданин Череповецкого района"</t>
  </si>
  <si>
    <t>10</t>
  </si>
  <si>
    <t>55552</t>
  </si>
  <si>
    <t>Основное мероприятие "Проведение кадастровых работ (изготовление технических планов, технических паспортов, актов обследований, межевых планов, кадастровых паспортов)"</t>
  </si>
  <si>
    <t xml:space="preserve">Культура </t>
  </si>
  <si>
    <t>36</t>
  </si>
  <si>
    <t>Публичные нормативные выплаты гражданам несоциального характера</t>
  </si>
  <si>
    <t>Основное мероприятие "Развитие массового спорта"</t>
  </si>
  <si>
    <t>14</t>
  </si>
  <si>
    <t>31</t>
  </si>
  <si>
    <t>Культура, кинематография</t>
  </si>
  <si>
    <t>Молодежная политика</t>
  </si>
  <si>
    <t>Иные дотации</t>
  </si>
  <si>
    <t>Основное мероприятие "Организация встреч с туроператорами, знакомство с объектами турпоказа и турмаршрутами (презентация объектов турпоказа, организация питания гостей)"</t>
  </si>
  <si>
    <t>38</t>
  </si>
  <si>
    <t>Основное мероприятие "Субсидии на приобретение специализированного автотранспорта для развития мобильной торговли в малонаселенных и труднодоступных населенных пунктах"</t>
  </si>
  <si>
    <t>S3040</t>
  </si>
  <si>
    <t>25140</t>
  </si>
  <si>
    <t>Другие вопросы в области национальной безопасности и правоохранительной деятельности</t>
  </si>
  <si>
    <t>Основное мероприятие "Формирование системы дополнительного профессионального образования муниципальных служащих и работников, осуществляющих техническое обеспечение деятельности структурных подразделений и органов администрации района"</t>
  </si>
  <si>
    <t>Основное мероприятие "Реализация регионального проекта "Цифровая образовательная среда"</t>
  </si>
  <si>
    <t>Природоохранные мероприятия</t>
  </si>
  <si>
    <t>Образование</t>
  </si>
  <si>
    <t>70020</t>
  </si>
  <si>
    <t>801 04 09 39 2 01 23070 240 000</t>
  </si>
  <si>
    <t>Основное мероприятие "Обеспечение эффективной деятельности Комитета в сфере управления муниципальным имуществом и земельными ресурсами Череповецкого муниципального района Вологодской области"</t>
  </si>
  <si>
    <t>Подпрограмма "Поддержка социально ориентированных некоммерческих организаций на 2020-2025 годы"</t>
  </si>
  <si>
    <t>Основное мероприятие "Проведение оценки рыночной стоимости земельных участков"</t>
  </si>
  <si>
    <t>Строительство и реконструкция объектов физической культуры и спорта муниципальной собственности</t>
  </si>
  <si>
    <t>Подпрограмма "Профилактика преступлений и иных правонарушений на 2020-2025 годы"</t>
  </si>
  <si>
    <t>Строительство, реконструкция и ремонт объектов  системы теплоснабжения</t>
  </si>
  <si>
    <t>410</t>
  </si>
  <si>
    <t>Подпрограмма "Обеспечение реализации муниципальной программы "Развитие системы образования Череповецкого муниципального района на 2014-2021 годы"</t>
  </si>
  <si>
    <t>Оснащение оборудованием, инвентарем детского сада п. Суда</t>
  </si>
  <si>
    <t>90130</t>
  </si>
  <si>
    <t>20210</t>
  </si>
  <si>
    <t>12590</t>
  </si>
  <si>
    <t>Основное мероприятие "Проведение кадастровых работ (изготовление межевых планов) для реализации земельных участков на торгах"</t>
  </si>
  <si>
    <t>Основное мероприятие "Предупреждение экстремизма и терроризма"</t>
  </si>
  <si>
    <t>110</t>
  </si>
  <si>
    <t>39</t>
  </si>
  <si>
    <t>30</t>
  </si>
  <si>
    <t>Государственная поддержка лучших сельских учреждений культуры и государственная поддержка лучших работников сельских учреждений культуры</t>
  </si>
  <si>
    <t>Межмуниципальное сотрудничество в сфере обеспечения условий для развития физической культуры и массового спорта, организации и проведения официальных физкультурно-оздоровительных и спортивных мероприятий</t>
  </si>
  <si>
    <t>Основное мероприятие "Проведение творческих мероприятий и методическое обеспечение проектов в сфере народного творчества и культурно-досуговой деятельности"</t>
  </si>
  <si>
    <t>Иные выплаты населению</t>
  </si>
  <si>
    <t>000 01 05 02 01 05 0000 610</t>
  </si>
  <si>
    <t>70030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</si>
  <si>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детей""</t>
  </si>
  <si>
    <t>25300</t>
  </si>
  <si>
    <t xml:space="preserve">100 1 03 02231 01 0000 110 </t>
  </si>
  <si>
    <t>20240</t>
  </si>
  <si>
    <t>23230</t>
  </si>
  <si>
    <t>72250</t>
  </si>
  <si>
    <t>Строительство и реконструкция (модернизация) объектов питьевого водоснабжения в рамках федерального проекта "Чистая вода"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</si>
  <si>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</si>
  <si>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</t>
  </si>
  <si>
    <t>Целевая статья</t>
  </si>
  <si>
    <t>Муниципальная программа "Охрана окружающей среды в Череповецком муниципальном районе на 2020-2025 годы"</t>
  </si>
  <si>
    <t>2</t>
  </si>
  <si>
    <t/>
  </si>
  <si>
    <t>67484</t>
  </si>
  <si>
    <t>Другие вопросы в области физической культуры и спорта</t>
  </si>
  <si>
    <t>Другие вопросы в области образования</t>
  </si>
  <si>
    <t>Основное мероприятие "Проведение кадастровых работ (изготовление межевых планов) для предоставления земельных участков семьям, имеющим трех и более детей"</t>
  </si>
  <si>
    <t xml:space="preserve">12 </t>
  </si>
  <si>
    <t>Дополнительное образование детей</t>
  </si>
  <si>
    <t>Основное мероприятие "Самореализация молодежи в общественной жизни"</t>
  </si>
  <si>
    <t>Осуществление функций авторского надзора на объект строительство д/с п. Суда</t>
  </si>
  <si>
    <t>00</t>
  </si>
  <si>
    <t>Основное мероприятие «Организация предоставления общедоступного и бесплатного начального общего, основного общего, среднего общего и дополнительного образования в муниципальных общеобразовательных организациях района»</t>
  </si>
  <si>
    <t>Физическая культура</t>
  </si>
  <si>
    <t>Резервные средства</t>
  </si>
  <si>
    <t>Предоставление мер социальной поддержки отдельным категориям граждан, проживающим и работающим в сельской местности на территории района</t>
  </si>
  <si>
    <t>Социальная политика</t>
  </si>
  <si>
    <t>12</t>
  </si>
  <si>
    <t>S1050</t>
  </si>
  <si>
    <t>Основное мероприятие "Обеспечение эффективной деятельности МКУ "ЦКОД" в сфере хозяйственного содержания и использования имущественного комплекса, предназначенного для функционирования органов местного самоуправления и учреждений Череповецкого муниципального района"</t>
  </si>
  <si>
    <t>S1900</t>
  </si>
  <si>
    <t>Муниципальная программа "Развитие агропромышленного комплекса Череповецкого муниципального района на 2020-2025 годы"</t>
  </si>
  <si>
    <t>01</t>
  </si>
  <si>
    <t>Основное мероприятие "Правовое просвещение и правовое информирование граждан по вопросам противодействия коррупции"</t>
  </si>
  <si>
    <t>Р1</t>
  </si>
  <si>
    <t>Основное мероприятие "Управление отраслью физической культуры и спорта"</t>
  </si>
  <si>
    <t xml:space="preserve">Дотации на поддержку мер по обеспечению сбалансированности бюджетов </t>
  </si>
  <si>
    <t>72315</t>
  </si>
  <si>
    <t>Муниципальная программа по переселению граждан из аварийного жилищного фонда расположенного на территории Череповецкого муниципального района на 2019-2025 годы</t>
  </si>
  <si>
    <t>09</t>
  </si>
  <si>
    <t>Основное мероприятие "Строительство, реконструкция и ремонт объектов системы теплоснабжения"</t>
  </si>
  <si>
    <t>Муниципальная программа "Формирование современной городской среды в Череповецком муниципальном районе на 2020-2025 годы"</t>
  </si>
  <si>
    <t>Основное мероприятие "Укрепление материально-технической базы"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</si>
  <si>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</si>
  <si>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Расходы на обеспечение деятельности (оказание услуг) муниципальных учреждений</t>
  </si>
  <si>
    <t>53936</t>
  </si>
  <si>
    <t>Проведение оценки рыночной стоимости на здания, помещения, земельные участки</t>
  </si>
  <si>
    <t>F3</t>
  </si>
  <si>
    <t>Всего доходов</t>
  </si>
  <si>
    <t>Подпрограмма "Обеспечение реализации муниципальной программы "Развитие физической культуры и спорта Череповецкого муниципального района на 2020-2025 годы"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</si>
  <si>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</si>
  <si>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830</t>
  </si>
  <si>
    <t>Строительство, реконструкция,ремонт, техническое обслуживание объектов системы газификации</t>
  </si>
  <si>
    <t>70</t>
  </si>
  <si>
    <t>Основное мероприятие "Проведение оценки рыночной стоимости на объекты, находящиеся в собственности района, для учета в реестре муниципального имущества и определения начальной стоимости для проведения торгов по продаже имущества и права на размещение рекламных конструкций"</t>
  </si>
  <si>
    <t>Развитие мобильной торговли в малонаселенных и труднодоступных населенных пунктах</t>
  </si>
  <si>
    <t>04</t>
  </si>
  <si>
    <t>Основное мероприятие "Обеспечение проведения социально значимых мероприятий в области образования"</t>
  </si>
  <si>
    <t>Охрана объектов растительного и животного мира и среды их обитания</t>
  </si>
  <si>
    <t>46</t>
  </si>
  <si>
    <t>Реализация государственных (муниципальных) функций в области социальной политики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</si>
  <si>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</si>
  <si>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 xml:space="preserve">Другие вопросы в области культуры, кинематографии </t>
  </si>
  <si>
    <t>Основное мероприятие "Реализация регионального проекта "Дорожная сеть"</t>
  </si>
  <si>
    <t>Основное мероприятие "Реализация регионального проекта "Финансовая поддержка семей при рождении детей"</t>
  </si>
  <si>
    <t>S3150</t>
  </si>
  <si>
    <t>Дорожное хозяйство (дорожные фонды)</t>
  </si>
  <si>
    <t xml:space="preserve">Социальные выплаты гражданам, кроме публичных нормативных социальных выплат
</t>
  </si>
  <si>
    <t>Изменение остатков средств на  счетах по учету средств бюджетов</t>
  </si>
  <si>
    <t xml:space="preserve">Молодежная политика </t>
  </si>
  <si>
    <t>Учреждения по внешкольной работе с детьми</t>
  </si>
  <si>
    <t>Мероприятия по профилактике преступлений и иных правонарушений</t>
  </si>
  <si>
    <t>Подпрограмма "Энергосбережение на территории Череповецкого муниципального района на 2020-2025 годы"</t>
  </si>
  <si>
    <t>управление образования администрации Череповецкого муниципального района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</si>
  <si>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</si>
  <si>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Единая субвенция (Осуществление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(тарифов)")</t>
  </si>
  <si>
    <t>11</t>
  </si>
  <si>
    <t>240</t>
  </si>
  <si>
    <t>32</t>
  </si>
  <si>
    <t>55551</t>
  </si>
  <si>
    <t>Основное мероприятие "Содержание детей с ограниченными возможностями здоровья"</t>
  </si>
  <si>
    <t>Общеэкономические вопросы</t>
  </si>
  <si>
    <t>00190</t>
  </si>
  <si>
    <t>Другие вопросы в области национальной экономики</t>
  </si>
  <si>
    <t>52100</t>
  </si>
  <si>
    <t>51690</t>
  </si>
  <si>
    <t>42080</t>
  </si>
  <si>
    <t>Разработка документов территориального планирования, территориального зонирования и документации по планировке территории</t>
  </si>
  <si>
    <t>80050</t>
  </si>
  <si>
    <t>Основное мероприятие "Информационное обеспечение программы"</t>
  </si>
  <si>
    <t>Подпрограмма "Развитие общего образования на 2020-2025 годы"</t>
  </si>
  <si>
    <t>Дотации</t>
  </si>
  <si>
    <t>3</t>
  </si>
  <si>
    <t>Муниципальное Собрание Череповецкого муниципального района</t>
  </si>
  <si>
    <t>13590</t>
  </si>
  <si>
    <t>Уплата налогов, сборов и иных платежей</t>
  </si>
  <si>
    <t>72190</t>
  </si>
  <si>
    <t>Молодежная политика и оздоровление детей</t>
  </si>
  <si>
    <t>Учреждения культуры</t>
  </si>
  <si>
    <t xml:space="preserve">Уменьшение прочих остатков средств бюджетов </t>
  </si>
  <si>
    <t>Осуществление отдельных полномочий органов местного самоуправления по обеспечению деятельности по определению поставщиков (подрядчиков, исполнителей) для нужд сельских поселений</t>
  </si>
  <si>
    <t>Единая субвенция (Субвенции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отношений")</t>
  </si>
  <si>
    <t>Премии и гранты</t>
  </si>
  <si>
    <t>Муниципальная программа "Обеспечение законности, правопорядка и общественной безопасности в Череповецком муниципальном районе на 2020-2025 годы"</t>
  </si>
  <si>
    <t xml:space="preserve">Субсидии некоммерческим организациям (за исключением государственных (муниципальных) учреждений) </t>
  </si>
  <si>
    <t>35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</si>
  <si>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</si>
  <si>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"Обеспечение участия субъектов малого и среднего бизнеса района в отраслевых межрайонных, региональных, федеральных конкурсах, выставках, ярмарках, форумах"</t>
  </si>
  <si>
    <t>80030</t>
  </si>
  <si>
    <t>83040</t>
  </si>
  <si>
    <t>Подпрограмма "Повышение безопасности дорожного движения на 2020-2025 годы"</t>
  </si>
  <si>
    <t>Подпрограмма "Содействие развитию малого и среднего предпринимательства в Череповецком муниципальном районе на 2020-2025 годы"</t>
  </si>
  <si>
    <t>50970</t>
  </si>
  <si>
    <t xml:space="preserve">Муниципальная программа "Комплексное развитие систем коммунальной инфраструктуры и энергосбережение в Череповецком муниципальном районе на 2020-2025 годы" </t>
  </si>
  <si>
    <t>Основное мероприятие "Организация проведения комплексных кадастровых работ"</t>
  </si>
  <si>
    <t xml:space="preserve">Содержание автомобильных дорог и искусственных сооружений </t>
  </si>
  <si>
    <t>F2</t>
  </si>
  <si>
    <t>Мероприятия в сфере образования</t>
  </si>
  <si>
    <t>S1350</t>
  </si>
  <si>
    <t>G5</t>
  </si>
  <si>
    <t>27110</t>
  </si>
  <si>
    <t>Основное мероприятие "Мероприятия по проведению районных конкурсов профессионального мастерства"</t>
  </si>
  <si>
    <t>Муниципальная программа "Развитие физической культуры и спорта Череповецкого муниципального района на 2020-2025 годы"</t>
  </si>
  <si>
    <t>Предоставление субсидий в рамках реализации муниципальной программы "Развитие агропромышленного комплекса Череповецкого муниципального района на 2020-2025 годы"</t>
  </si>
  <si>
    <t>825 2 02 29999 05 0000 150</t>
  </si>
  <si>
    <t>Строительство, реконструкция и ремонт объектов  системы водоснабжения и водоотведения</t>
  </si>
  <si>
    <t>Муниципальная программа "Комплексное развитие сельских территорий Череповецкого муниципального района Вологодской области на 2020-2025 годы"</t>
  </si>
  <si>
    <t>20600</t>
  </si>
  <si>
    <t>72110</t>
  </si>
  <si>
    <t xml:space="preserve">Осуществление полномочий по дорожной деятельности </t>
  </si>
  <si>
    <t>Подпрограмма "Профилактика алкоголизма и наркомании на 2020-2025 годы"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</si>
  <si>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</si>
  <si>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Осуществление отдельных полномочий органов местного самоуправления по организации библиотечного обслуживания населения, комплектования и обеспечения сохранности библиотечных фондов библиотек поселения</t>
  </si>
  <si>
    <t>Подпрограмма "Благоустройство общественных территорий в Череповецком муниципальном районе на 2020-2025 годы"</t>
  </si>
  <si>
    <t>S1420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</si>
  <si>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</si>
  <si>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Основное мероприятие "Поддержка молодой семьи"</t>
  </si>
  <si>
    <t>Муниципальная программа "Развитие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2020-2025 годы"</t>
  </si>
  <si>
    <t>Осуществление отдельных полномочий в сфере теплоснабжения в части монтажа новой тепловой сети д.Климовское</t>
  </si>
  <si>
    <t>62000</t>
  </si>
  <si>
    <t>801 04 09 37 0 04 41300 240 000</t>
  </si>
  <si>
    <t>в том числе:</t>
  </si>
  <si>
    <t>Основное мероприятие "Обеспечение развития материально - технической базы и информационно - коммуникационной инфраструктуры органов местного самоуправления и учреждений Череповецкого муниципального района"</t>
  </si>
  <si>
    <t>Муниципальная программа "Обеспечение деятельности органов местного самоуправления и учреждений Череповецкого муниципального района на 2020-2025 годы"</t>
  </si>
  <si>
    <t>37</t>
  </si>
  <si>
    <t>Основное мероприятие "Строительство, реконструкция,ремонт, технологическое присоединение объектов системы водоснабжения и водоотведения"</t>
  </si>
  <si>
    <t>Муниципальная программа "Сохранение и развитие культурного потенциала Череповецкого муниципального района на 2020-2025 годы"</t>
  </si>
  <si>
    <t>Основное мероприятие " Организация и проведение районных конкурсов "</t>
  </si>
  <si>
    <t>41</t>
  </si>
  <si>
    <t>74060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</si>
  <si>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</si>
  <si>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"Участие в информационном обеспечении деятельности по противодействию незаконному обороту наркотиков и зависимости от психоактивных веществ"</t>
  </si>
  <si>
    <t>1</t>
  </si>
  <si>
    <t>Подпрограмма "Комплексное развитие систем коммунальной инфраструктуры на 2020-2025 годы"</t>
  </si>
  <si>
    <t>72020</t>
  </si>
  <si>
    <t>Благоустройство</t>
  </si>
  <si>
    <t>810</t>
  </si>
  <si>
    <t>Муниципальная программа "Развитие системы образования Череповецкого муниципального района на 2020-2025 годы"</t>
  </si>
  <si>
    <t>Бюджетные инвестиции</t>
  </si>
  <si>
    <t>350</t>
  </si>
  <si>
    <t>164</t>
  </si>
  <si>
    <t xml:space="preserve">Коммунальное хозяйство </t>
  </si>
  <si>
    <t>Подпрограмма "Одаренные дети на 2020-2025 годы"</t>
  </si>
  <si>
    <t>Основное мероприятие "Обустройство скотомогильника у д. Михеево сельского поселения Уломское"</t>
  </si>
  <si>
    <t>КЦСР</t>
  </si>
  <si>
    <t>Основное мероприятие "Ресурсное обеспечение программы"</t>
  </si>
  <si>
    <t>Приложение 7</t>
  </si>
  <si>
    <t>S3230</t>
  </si>
  <si>
    <t>Проведение мероприятий для детей и молодежи</t>
  </si>
  <si>
    <t>80020</t>
  </si>
  <si>
    <t>47</t>
  </si>
  <si>
    <t>Доплата к пенсии лицам, замещавшим муниципальные должности и должности муниципальной службы в органах местного самоуправления Череповецкого муниципального района</t>
  </si>
  <si>
    <t>Е4</t>
  </si>
  <si>
    <t>Подпрограмма "Физическая культура и массовый спорт на 2020-2025 годы"</t>
  </si>
  <si>
    <t>Осуществление отдельных полномочий органов местного самоуправления Череповецкого муниципального района в сфере жилищных правоотношений</t>
  </si>
  <si>
    <t>801 04 09 37 0 01 41200 240 000</t>
  </si>
  <si>
    <t>90090</t>
  </si>
  <si>
    <t>07</t>
  </si>
  <si>
    <t>Мероприятия по противодействию коррупции</t>
  </si>
  <si>
    <t>ИТОГО</t>
  </si>
  <si>
    <t>2022 год</t>
  </si>
  <si>
    <t>Финансовое управление администрации Череповецкого муниципального района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</si>
  <si>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</si>
  <si>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Подпрограмма "Развитие дошкольного образования на 2020-2025 годы"</t>
  </si>
  <si>
    <t>Жилищное хозяйство</t>
  </si>
  <si>
    <t>Подпрограмма "Содействие развитию туризма в Череповецком муниципальном районе на 2020-2025 годы"</t>
  </si>
  <si>
    <t>20800</t>
  </si>
  <si>
    <t>40160</t>
  </si>
  <si>
    <t>Распределение бюджетных ассигнований</t>
  </si>
  <si>
    <t>Мероприятия по безопасности дорожного движения</t>
  </si>
  <si>
    <t>Муниципальная программа "Совершенствование муниципального управления в Череповецком муниципальном районе на 2020-2025 годы"</t>
  </si>
  <si>
    <t>Здравоохранение</t>
  </si>
  <si>
    <t>850</t>
  </si>
  <si>
    <t>23240</t>
  </si>
  <si>
    <t>Мероприятия района</t>
  </si>
  <si>
    <t>Основное мероприятие "Участие обучающихся в областных мероприятиях"</t>
  </si>
  <si>
    <t>Расходы на выплаты персоналу государственных (муниципальных) органов</t>
  </si>
  <si>
    <t>90110</t>
  </si>
  <si>
    <t>Муниципальная программа "Содействие развитию предпринимательства, туризма, инвестиций и торговли в Череповецком муниципальном районе на 2020-2025 годы"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</si>
  <si>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</si>
  <si>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000 01 05 00 00 00 0000 000</t>
  </si>
  <si>
    <t>Основное мероприятие "Возмещение части затрат сельхозтоваропроизводителям"</t>
  </si>
  <si>
    <t>Дополнительные меры социальной поддержки отдельным категориям граждан - руководителям общественных организаций ветеранов и инвалидов, осуществляющих свою деятельность на территории Череповецкого муниципального района</t>
  </si>
  <si>
    <t>Жилищно-коммунальное хозяйство</t>
  </si>
  <si>
    <t>администрация Череповецкого муниципального района</t>
  </si>
  <si>
    <t>20120</t>
  </si>
  <si>
    <t>Финансовое обеспечение (возмещение) расходов на реализацию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организациях области»</t>
  </si>
  <si>
    <t>630</t>
  </si>
  <si>
    <t>34</t>
  </si>
  <si>
    <t>Паспортизация дорог и мостов</t>
  </si>
  <si>
    <t>L5764</t>
  </si>
  <si>
    <t xml:space="preserve">01 </t>
  </si>
  <si>
    <t>20560</t>
  </si>
  <si>
    <t>Основное мероприятие "Совершенствование 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</si>
  <si>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поддержке одаренных детей</t>
  </si>
  <si>
    <t>Наименование</t>
  </si>
  <si>
    <t xml:space="preserve">Основное мероприятие "Совершенствование предоставления муниципальных услуг" </t>
  </si>
  <si>
    <t>Средства массовой информации</t>
  </si>
  <si>
    <t>100 1 03 02261 01 0000 110</t>
  </si>
  <si>
    <t>Условно утверждаемые расходы</t>
  </si>
  <si>
    <t>Основное мероприятие "Организация библиотечно-информационного обслуживания населения муниципальными библиотеками района"</t>
  </si>
  <si>
    <t>Подпрограмма "Развитие дополнительного образования на 2020-2025 годы"</t>
  </si>
  <si>
    <t>Основное мероприятие "Разработка псд для образовательных организаций"</t>
  </si>
  <si>
    <t>Приложение 9</t>
  </si>
  <si>
    <t>Приложение 10</t>
  </si>
  <si>
    <t>Приложение 11</t>
  </si>
  <si>
    <t>Источники внутреннего финансирования дефицита бюджета района на 2021 год и плановый период 2022 и 2023 годов</t>
  </si>
  <si>
    <t>2023 год</t>
  </si>
  <si>
    <t>Распределение бюджетных ассигнований по разделам, подразделам классификации расходов бюджетов  на  2021 год и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</si>
  <si>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 2021 год и плановый период 2022 и 2023 годов</t>
  </si>
  <si>
    <t>Ведомственная структура расходов бюджета района по главным распорядителям бюджетных средств, разделам, подразделам,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 2021 год и плановый период 2022 и 2023 годов</t>
  </si>
  <si>
    <t>Распределение бюджетных ассигнований на реализацию муниципальных программ района на  2021 год и плановый период 2022 и 2023 годов</t>
  </si>
  <si>
    <t>Объем доходов и распределение бюджетных ассигнований муниципального дорожного фонда района на  2021 год и плановый период 2022 и 2023 годов</t>
  </si>
  <si>
    <t>Реализация мероприятий по обеспечению безопасности жизни и здоровья детей в муниципальных образовательных организациях, реализующих образовательные программы дошкольного образования</t>
  </si>
  <si>
    <t>S1430</t>
  </si>
  <si>
    <t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t>
  </si>
  <si>
    <t>Основное мероприятие "Повышение уровня доступности для инвалидов и других маломобильных групп населения объектов муниципальных образовательных организаций"</t>
  </si>
  <si>
    <t>S1410</t>
  </si>
  <si>
    <t>16</t>
  </si>
  <si>
    <t>S1440</t>
  </si>
  <si>
    <t>Проведение мероприятий по обеспечению условий для организации питания обучающихся в муниципальных общеобразовательных организациях</t>
  </si>
  <si>
    <t>Основное мероприятие «Обеспечение условий для организации питания обучающихся в муниципальных общеобразовательных организациях»</t>
  </si>
  <si>
    <t>Основное мероприятие "Утверждение документов территориального планирования района и поселений"</t>
  </si>
  <si>
    <t>Основное мероприятие "Совершенствование архитектурного облика территории района"</t>
  </si>
  <si>
    <t>S1760</t>
  </si>
  <si>
    <t>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</si>
  <si>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6748S</t>
  </si>
  <si>
    <t>Оплата по изготовлению информационных табличек на аварийные дома, подлежащие расселению</t>
  </si>
  <si>
    <t>Основное мероприятие "Снос аварийного жилищного фонда"</t>
  </si>
  <si>
    <t xml:space="preserve">47 </t>
  </si>
  <si>
    <t>Снос аварийного жилищного фонда</t>
  </si>
  <si>
    <t>42350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</si>
  <si>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</si>
  <si>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и работникам органов местного самоуправления муниципальных образований области</t>
  </si>
  <si>
    <t>Основное мероприятие "Обеспечение безопасности жизни и здоровья детей в муниципальных образовательных организациях, реализующих образовательные программы дошкольного образования"</t>
  </si>
  <si>
    <t>Основное мероприятие "Мероприятия по предотвращению загрязнения окружающей среды района"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</si>
  <si>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</si>
  <si>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Подпрограмма "Предупреждение и ликвидация чрезвычайных ситуаций на 2020-2025 годы"</t>
  </si>
  <si>
    <t>Основное мероприятие "Проведение аварийно-спасательных работ на суше и воде"</t>
  </si>
  <si>
    <t>801 04 09 37 0 03 40160 410 000</t>
  </si>
  <si>
    <t>Основное мероприятие "Обустройство объектов городской и сельской инфраструктуры, парковых и рекреационных зон для занятий физической культурой и спортом"</t>
  </si>
  <si>
    <t>Основное мероприятие "Ремонт дорог общего пользования местного значения, разработка проектов организации дорожного движения"</t>
  </si>
  <si>
    <t>Основное мероприятие "Изготовление полиграфической продукции (буклеты, листовки, баннеры и т.п.)"</t>
  </si>
  <si>
    <t>Создание в муниципальных общеобразовательных организациях кружков по развитию предпринимательства</t>
  </si>
  <si>
    <t>в том числе реконструкция автомобильной дороги общего пользования муниципального значения "Подъезд к д.Городище" в Череповецком районе Вологодской области</t>
  </si>
  <si>
    <t>801 04 09 37 0 R1 53936 410 000</t>
  </si>
  <si>
    <t>в том числе реконструкция систем водоснабжения в д.Ботово, с.Яганово</t>
  </si>
  <si>
    <t>в том числе реконструкция систем водоснабжения в п.Тоншалово, д.Коротово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</si>
  <si>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</si>
  <si>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</si>
  <si>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E2</t>
  </si>
  <si>
    <t>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</si>
  <si>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</si>
  <si>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</si>
  <si>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</si>
  <si>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L5110</t>
  </si>
  <si>
    <t>Основное мероприятие "Создание условий для социальной адаптации и реабилитации лиц, отбывших наказание в местах лишения свободы"</t>
  </si>
  <si>
    <t>Основное мероприятие "Правовое информирование граждан"</t>
  </si>
  <si>
    <t>801 04 09 37 0 02 41300 410 000</t>
  </si>
  <si>
    <t>Подпрограмма 1 "Оказание содействия в обеспечении сельского населения доступным и комфортным жильем"</t>
  </si>
  <si>
    <t>Подпрограмма 2 "Создание и развитие социальной, инженерной инфраструктур на сельских территориях"</t>
  </si>
  <si>
    <t>Основное мероприятие "Капитальный ремонт здания МОУ "Мяксинская школа""</t>
  </si>
  <si>
    <t>Мероприятия по созданию и развитию социальной инфраструктуры на сельских территориях</t>
  </si>
  <si>
    <t>22100</t>
  </si>
  <si>
    <t>Приложение 2</t>
  </si>
  <si>
    <t>района от 10.12.2020 № 180</t>
  </si>
  <si>
    <t>Приложение 1 к решению Муниципального Собрания района от 10.12.2020 № 180</t>
  </si>
  <si>
    <t>Приложение 3</t>
  </si>
  <si>
    <t>Приложение 4</t>
  </si>
  <si>
    <t>Приложение 5</t>
  </si>
  <si>
    <t>Приложение 6</t>
  </si>
  <si>
    <t>Источники внутреннего финансирования дефицита бюджета района</t>
  </si>
  <si>
    <t>825 01 05 02 01 05 0000 610</t>
  </si>
  <si>
    <t>Всего источников внутреннего финансирования дефицита бюджета района</t>
  </si>
  <si>
    <t>Основное мероприятие "Строительство открытой спортивной площадки в с.Мякса"</t>
  </si>
  <si>
    <t>Создание в общеобразовательных организациях, расположенных в сельской местности и в малых городах, условий для занятий физической культурой и спортом</t>
  </si>
  <si>
    <t>Основное мероприятие "Строительство детского сада в п. Суда, оснащение оборудованием, инвентарем "</t>
  </si>
  <si>
    <t>Приложение 1 к решению Муниципального Собрания района  от 11.02.2021 № 189</t>
  </si>
  <si>
    <t>района от 11.02.2021 № 189</t>
  </si>
  <si>
    <t>района от 11.02.2021  № 189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</si>
</sst>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_);[Red]\-#,##0\ &quot;₽&quot;"/>
    <numFmt numFmtId="173" formatCode="#,##0.00\ &quot;₽&quot;_);[Red]\-#,##0.00\ &quot;₽&quot;"/>
    <numFmt numFmtId="174" formatCode="0.0"/>
    <numFmt numFmtId="175" formatCode="#,##0.0_ ;[Red]\-#,##0.0\ "/>
    <numFmt numFmtId="176" formatCode="[$€-2]\ ###,000_);[Red]\([$€-2]\ ###,000\)"/>
    <numFmt numFmtId="177" formatCode="0000000"/>
    <numFmt numFmtId="178" formatCode="#,##0.00\ &quot;₽&quot;_);\-#,##0.00\ &quot;₽&quot;"/>
    <numFmt numFmtId="179" formatCode="_(* #,##0.00\ _₽_);_(\-* #,##0.00\ _₽;_(* &quot;-&quot;??\ _₽_);_(@_)"/>
    <numFmt numFmtId="180" formatCode="_(* #,##0\ _₽_);_(\-* #,##0\ _₽;_(* &quot;-&quot;\ _₽_);_(@_)"/>
    <numFmt numFmtId="181" formatCode="#,##0.0;[Red]\-#,##0.0"/>
    <numFmt numFmtId="182" formatCode="&quot;Вкл&quot;;&quot;Вкл&quot;;&quot;Выкл&quot;"/>
    <numFmt numFmtId="183" formatCode="00"/>
    <numFmt numFmtId="184" formatCode="_(* #,##0.00\ &quot;₽&quot;_);_(\-* #,##0.00\ &quot;₽&quot;;_(* &quot;-&quot;??\ &quot;₽&quot;_);_(@_)"/>
    <numFmt numFmtId="185" formatCode="#,##0\ &quot;₽&quot;_);\-#,##0\ &quot;₽&quot;"/>
    <numFmt numFmtId="186" formatCode="_(* #,##0\ &quot;₽&quot;_);_(\-* #,##0\ &quot;₽&quot;;_(* &quot;-&quot;\ &quot;₽&quot;_);_(@_)"/>
    <numFmt numFmtId="187" formatCode="&quot;Да&quot;;&quot;Да&quot;;&quot;Нет&quot;"/>
    <numFmt numFmtId="188" formatCode="#,##0.0"/>
    <numFmt numFmtId="189" formatCode="&quot;Истина&quot;;&quot;Истина&quot;;&quot;Ложь&quot;"/>
  </numFmts>
  <fonts count="56">
    <font>
      <sz val="8"/>
      <name val="Tahoma"/>
      <family val="0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0">
    <xf numFmtId="0" fontId="1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188" fontId="9" fillId="0" borderId="10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 hidden="1"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4" fontId="2" fillId="0" borderId="12" xfId="0" applyNumberFormat="1" applyFont="1" applyFill="1" applyBorder="1" applyAlignment="1" applyProtection="1">
      <alignment wrapText="1"/>
      <protection/>
    </xf>
    <xf numFmtId="188" fontId="2" fillId="0" borderId="10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8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right" wrapText="1"/>
      <protection/>
    </xf>
    <xf numFmtId="0" fontId="9" fillId="0" borderId="12" xfId="0" applyNumberFormat="1" applyFont="1" applyFill="1" applyBorder="1" applyAlignment="1" applyProtection="1">
      <alignment wrapText="1"/>
      <protection hidden="1"/>
    </xf>
    <xf numFmtId="0" fontId="9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88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 hidden="1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left" wrapText="1"/>
      <protection hidden="1"/>
    </xf>
    <xf numFmtId="188" fontId="3" fillId="33" borderId="10" xfId="0" applyNumberFormat="1" applyFont="1" applyFill="1" applyBorder="1" applyAlignment="1" applyProtection="1">
      <alignment horizontal="right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 horizontal="left"/>
      <protection/>
    </xf>
    <xf numFmtId="188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188" fontId="9" fillId="0" borderId="10" xfId="0" applyNumberFormat="1" applyFont="1" applyFill="1" applyBorder="1" applyAlignment="1" applyProtection="1">
      <alignment/>
      <protection/>
    </xf>
    <xf numFmtId="188" fontId="9" fillId="0" borderId="1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4" xfId="0" applyNumberFormat="1" applyFont="1" applyFill="1" applyBorder="1" applyAlignment="1" applyProtection="1">
      <alignment wrapText="1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wrapText="1"/>
      <protection hidden="1"/>
    </xf>
    <xf numFmtId="0" fontId="9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9" fillId="0" borderId="10" xfId="0" applyNumberFormat="1" applyFont="1" applyFill="1" applyBorder="1" applyAlignment="1" applyProtection="1">
      <alignment wrapText="1"/>
      <protection/>
    </xf>
    <xf numFmtId="188" fontId="9" fillId="0" borderId="10" xfId="0" applyNumberFormat="1" applyFont="1" applyFill="1" applyBorder="1" applyAlignment="1" applyProtection="1">
      <alignment horizontal="right" vertical="top"/>
      <protection hidden="1"/>
    </xf>
    <xf numFmtId="3" fontId="2" fillId="0" borderId="10" xfId="0" applyNumberFormat="1" applyFont="1" applyFill="1" applyBorder="1" applyAlignment="1" applyProtection="1">
      <alignment horizontal="center"/>
      <protection/>
    </xf>
    <xf numFmtId="188" fontId="2" fillId="33" borderId="10" xfId="0" applyNumberFormat="1" applyFont="1" applyFill="1" applyBorder="1" applyAlignment="1" applyProtection="1">
      <alignment horizontal="right" vertical="top"/>
      <protection hidden="1"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 hidden="1"/>
    </xf>
    <xf numFmtId="0" fontId="51" fillId="0" borderId="0" xfId="0" applyNumberFormat="1" applyFont="1" applyFill="1" applyBorder="1" applyAlignment="1" applyProtection="1">
      <alignment wrapText="1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188" fontId="2" fillId="0" borderId="10" xfId="0" applyNumberFormat="1" applyFont="1" applyFill="1" applyBorder="1" applyAlignment="1" applyProtection="1">
      <alignment horizontal="right" vertical="top" wrapText="1"/>
      <protection hidden="1"/>
    </xf>
    <xf numFmtId="188" fontId="2" fillId="0" borderId="12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NumberFormat="1" applyFont="1" applyFill="1" applyBorder="1" applyAlignment="1" applyProtection="1">
      <alignment horizontal="left" wrapText="1"/>
      <protection hidden="1"/>
    </xf>
    <xf numFmtId="0" fontId="9" fillId="0" borderId="0" xfId="0" applyNumberFormat="1" applyFont="1" applyFill="1" applyBorder="1" applyAlignment="1" applyProtection="1">
      <alignment wrapText="1"/>
      <protection/>
    </xf>
    <xf numFmtId="188" fontId="9" fillId="0" borderId="0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 horizontal="left" wrapText="1"/>
      <protection/>
    </xf>
    <xf numFmtId="49" fontId="9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9" fillId="33" borderId="10" xfId="0" applyNumberFormat="1" applyFont="1" applyFill="1" applyBorder="1" applyAlignment="1" applyProtection="1">
      <alignment horizontal="left" wrapText="1"/>
      <protection/>
    </xf>
    <xf numFmtId="188" fontId="2" fillId="0" borderId="10" xfId="0" applyNumberFormat="1" applyFont="1" applyFill="1" applyBorder="1" applyAlignment="1" applyProtection="1">
      <alignment horizontal="right" vertical="top"/>
      <protection hidden="1"/>
    </xf>
    <xf numFmtId="188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horizontal="left" wrapText="1"/>
      <protection/>
    </xf>
    <xf numFmtId="0" fontId="5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88" fontId="2" fillId="0" borderId="10" xfId="0" applyNumberFormat="1" applyFont="1" applyFill="1" applyBorder="1" applyAlignment="1" applyProtection="1">
      <alignment horizontal="right" vertical="center"/>
      <protection hidden="1"/>
    </xf>
    <xf numFmtId="1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188" fontId="9" fillId="0" borderId="10" xfId="0" applyNumberFormat="1" applyFont="1" applyFill="1" applyBorder="1" applyAlignment="1" applyProtection="1">
      <alignment horizontal="right" vertical="center"/>
      <protection hidden="1"/>
    </xf>
    <xf numFmtId="188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83" fontId="4" fillId="0" borderId="12" xfId="0" applyNumberFormat="1" applyFont="1" applyFill="1" applyBorder="1" applyAlignment="1" applyProtection="1">
      <alignment horizontal="center"/>
      <protection hidden="1"/>
    </xf>
    <xf numFmtId="49" fontId="4" fillId="0" borderId="10" xfId="0" applyNumberFormat="1" applyFont="1" applyFill="1" applyBorder="1" applyAlignment="1" applyProtection="1">
      <alignment horizontal="center"/>
      <protection/>
    </xf>
    <xf numFmtId="188" fontId="4" fillId="0" borderId="10" xfId="0" applyNumberFormat="1" applyFont="1" applyFill="1" applyBorder="1" applyAlignment="1" applyProtection="1">
      <alignment/>
      <protection/>
    </xf>
    <xf numFmtId="18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wrapText="1"/>
      <protection hidden="1"/>
    </xf>
    <xf numFmtId="177" fontId="2" fillId="0" borderId="10" xfId="0" applyNumberFormat="1" applyFont="1" applyFill="1" applyBorder="1" applyAlignment="1" applyProtection="1">
      <alignment wrapText="1"/>
      <protection hidden="1"/>
    </xf>
    <xf numFmtId="0" fontId="4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53" fillId="0" borderId="10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 hidden="1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4" fontId="3" fillId="0" borderId="10" xfId="0" applyNumberFormat="1" applyFont="1" applyFill="1" applyBorder="1" applyAlignment="1" applyProtection="1">
      <alignment/>
      <protection/>
    </xf>
    <xf numFmtId="188" fontId="3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188" fontId="8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188" fontId="8" fillId="0" borderId="1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wrapText="1"/>
      <protection hidden="1"/>
    </xf>
    <xf numFmtId="0" fontId="9" fillId="0" borderId="10" xfId="0" applyNumberFormat="1" applyFont="1" applyFill="1" applyBorder="1" applyAlignment="1" applyProtection="1">
      <alignment horizontal="center"/>
      <protection/>
    </xf>
    <xf numFmtId="188" fontId="2" fillId="0" borderId="10" xfId="0" applyNumberFormat="1" applyFont="1" applyFill="1" applyBorder="1" applyAlignment="1" applyProtection="1">
      <alignment/>
      <protection/>
    </xf>
    <xf numFmtId="188" fontId="3" fillId="0" borderId="1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0" fontId="51" fillId="0" borderId="10" xfId="0" applyNumberFormat="1" applyFont="1" applyFill="1" applyBorder="1" applyAlignment="1" applyProtection="1">
      <alignment horizontal="left" wrapText="1"/>
      <protection hidden="1"/>
    </xf>
    <xf numFmtId="0" fontId="51" fillId="0" borderId="12" xfId="0" applyNumberFormat="1" applyFont="1" applyFill="1" applyBorder="1" applyAlignment="1" applyProtection="1">
      <alignment horizontal="left" wrapText="1"/>
      <protection hidden="1"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49" fontId="9" fillId="0" borderId="10" xfId="0" applyNumberFormat="1" applyFont="1" applyFill="1" applyBorder="1" applyAlignment="1" applyProtection="1">
      <alignment horizontal="center"/>
      <protection/>
    </xf>
    <xf numFmtId="188" fontId="9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51" fillId="0" borderId="10" xfId="0" applyNumberFormat="1" applyFont="1" applyFill="1" applyBorder="1" applyAlignment="1" applyProtection="1">
      <alignment horizontal="center"/>
      <protection/>
    </xf>
    <xf numFmtId="188" fontId="51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88" fontId="2" fillId="0" borderId="1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88" fontId="9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 hidden="1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/>
      <protection/>
    </xf>
    <xf numFmtId="188" fontId="3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0" fontId="9" fillId="0" borderId="17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 wrapText="1"/>
      <protection/>
    </xf>
    <xf numFmtId="188" fontId="2" fillId="0" borderId="14" xfId="0" applyNumberFormat="1" applyFont="1" applyFill="1" applyBorder="1" applyAlignment="1" applyProtection="1">
      <alignment horizontal="center" vertical="center" wrapText="1"/>
      <protection/>
    </xf>
    <xf numFmtId="188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 hidden="1"/>
    </xf>
    <xf numFmtId="0" fontId="9" fillId="0" borderId="21" xfId="0" applyNumberFormat="1" applyFont="1" applyFill="1" applyBorder="1" applyAlignment="1" applyProtection="1">
      <alignment horizontal="center" wrapText="1"/>
      <protection hidden="1"/>
    </xf>
    <xf numFmtId="0" fontId="9" fillId="0" borderId="17" xfId="0" applyNumberFormat="1" applyFont="1" applyFill="1" applyBorder="1" applyAlignment="1" applyProtection="1">
      <alignment horizontal="center" wrapText="1"/>
      <protection hidden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2" xfId="0" applyNumberFormat="1" applyFont="1" applyFill="1" applyBorder="1" applyAlignment="1" applyProtection="1">
      <alignment horizontal="center" vertical="center"/>
      <protection hidden="1"/>
    </xf>
    <xf numFmtId="1" fontId="9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showOutlineSymbols="0" defaultGridColor="0" zoomScalePageLayoutView="0" colorId="16" workbookViewId="0" topLeftCell="A1">
      <selection activeCell="D2" sqref="D2"/>
    </sheetView>
  </sheetViews>
  <sheetFormatPr defaultColWidth="10.33203125" defaultRowHeight="15.75" customHeight="1"/>
  <cols>
    <col min="1" max="1" width="38.16015625" style="9" customWidth="1"/>
    <col min="2" max="2" width="62.66015625" style="9" customWidth="1"/>
    <col min="3" max="3" width="21.83203125" style="9" customWidth="1"/>
    <col min="4" max="4" width="22.16015625" style="9" customWidth="1"/>
    <col min="5" max="5" width="19.83203125" style="9" customWidth="1"/>
    <col min="6" max="16384" width="10.33203125" style="9" customWidth="1"/>
  </cols>
  <sheetData>
    <row r="1" spans="4:5" ht="57.75" customHeight="1">
      <c r="D1" s="169" t="s">
        <v>645</v>
      </c>
      <c r="E1" s="169"/>
    </row>
    <row r="2" spans="2:5" ht="15.75" customHeight="1">
      <c r="B2" s="33"/>
      <c r="C2" s="33"/>
      <c r="D2" s="33"/>
      <c r="E2" s="38"/>
    </row>
    <row r="3" spans="2:5" ht="53.25" customHeight="1">
      <c r="B3" s="33"/>
      <c r="C3" s="33"/>
      <c r="D3" s="169" t="s">
        <v>634</v>
      </c>
      <c r="E3" s="169"/>
    </row>
    <row r="4" spans="1:5" ht="29.25" customHeight="1">
      <c r="A4" s="164" t="s">
        <v>574</v>
      </c>
      <c r="B4" s="164"/>
      <c r="C4" s="164"/>
      <c r="D4" s="164"/>
      <c r="E4" s="164"/>
    </row>
    <row r="5" spans="2:4" ht="15.75" customHeight="1">
      <c r="B5" s="33"/>
      <c r="C5" s="33"/>
      <c r="D5" s="33"/>
    </row>
    <row r="6" spans="1:5" s="32" customFormat="1" ht="38.25" customHeight="1">
      <c r="A6" s="168" t="s">
        <v>123</v>
      </c>
      <c r="B6" s="167" t="s">
        <v>174</v>
      </c>
      <c r="C6" s="167" t="s">
        <v>147</v>
      </c>
      <c r="D6" s="167"/>
      <c r="E6" s="167"/>
    </row>
    <row r="7" spans="1:5" s="32" customFormat="1" ht="15.75" customHeight="1">
      <c r="A7" s="168"/>
      <c r="B7" s="167"/>
      <c r="C7" s="36" t="s">
        <v>196</v>
      </c>
      <c r="D7" s="36" t="s">
        <v>528</v>
      </c>
      <c r="E7" s="36" t="s">
        <v>575</v>
      </c>
    </row>
    <row r="8" spans="1:5" ht="15.75" customHeight="1">
      <c r="A8" s="22">
        <v>1</v>
      </c>
      <c r="B8" s="30">
        <v>2</v>
      </c>
      <c r="C8" s="30">
        <v>3</v>
      </c>
      <c r="D8" s="30">
        <v>4</v>
      </c>
      <c r="E8" s="30">
        <v>5</v>
      </c>
    </row>
    <row r="9" spans="1:5" ht="29.25" customHeight="1">
      <c r="A9" s="72" t="s">
        <v>548</v>
      </c>
      <c r="B9" s="14" t="s">
        <v>416</v>
      </c>
      <c r="C9" s="43">
        <f aca="true" t="shared" si="0" ref="C9:E11">C10</f>
        <v>64652.899999999994</v>
      </c>
      <c r="D9" s="43">
        <f t="shared" si="0"/>
        <v>0</v>
      </c>
      <c r="E9" s="43">
        <f t="shared" si="0"/>
        <v>0</v>
      </c>
    </row>
    <row r="10" spans="1:5" ht="15.75" customHeight="1">
      <c r="A10" s="8" t="s">
        <v>93</v>
      </c>
      <c r="B10" s="58" t="s">
        <v>447</v>
      </c>
      <c r="C10" s="13">
        <f t="shared" si="0"/>
        <v>64652.899999999994</v>
      </c>
      <c r="D10" s="13">
        <f t="shared" si="0"/>
        <v>0</v>
      </c>
      <c r="E10" s="13">
        <f t="shared" si="0"/>
        <v>0</v>
      </c>
    </row>
    <row r="11" spans="1:5" ht="29.25" customHeight="1">
      <c r="A11" s="8" t="s">
        <v>280</v>
      </c>
      <c r="B11" s="58" t="s">
        <v>97</v>
      </c>
      <c r="C11" s="13">
        <f t="shared" si="0"/>
        <v>64652.899999999994</v>
      </c>
      <c r="D11" s="13">
        <f t="shared" si="0"/>
        <v>0</v>
      </c>
      <c r="E11" s="13">
        <f t="shared" si="0"/>
        <v>0</v>
      </c>
    </row>
    <row r="12" spans="1:5" ht="29.25" customHeight="1">
      <c r="A12" s="8" t="s">
        <v>346</v>
      </c>
      <c r="B12" s="58" t="s">
        <v>148</v>
      </c>
      <c r="C12" s="63">
        <f>10590.6-107.4+54169.7</f>
        <v>64652.899999999994</v>
      </c>
      <c r="D12" s="12">
        <v>0</v>
      </c>
      <c r="E12" s="13">
        <v>0</v>
      </c>
    </row>
    <row r="13" spans="1:5" ht="15.75" customHeight="1">
      <c r="A13" s="165" t="s">
        <v>527</v>
      </c>
      <c r="B13" s="166"/>
      <c r="C13" s="42">
        <f>C9</f>
        <v>64652.899999999994</v>
      </c>
      <c r="D13" s="42">
        <f>D9</f>
        <v>0</v>
      </c>
      <c r="E13" s="42">
        <f>E9</f>
        <v>0</v>
      </c>
    </row>
    <row r="14" spans="1:5" ht="15.75" customHeight="1">
      <c r="A14" s="45"/>
      <c r="B14" s="45"/>
      <c r="C14" s="45"/>
      <c r="D14" s="45"/>
      <c r="E14" s="18"/>
    </row>
    <row r="15" spans="1:5" ht="15.75" customHeight="1">
      <c r="A15" s="33"/>
      <c r="B15" s="33"/>
      <c r="C15" s="33"/>
      <c r="D15" s="33"/>
      <c r="E15" s="33"/>
    </row>
    <row r="16" spans="2:5" ht="15.75" customHeight="1">
      <c r="B16" s="33"/>
      <c r="C16" s="33"/>
      <c r="D16" s="33"/>
      <c r="E16" s="17"/>
    </row>
    <row r="17" spans="2:5" ht="15.75" customHeight="1">
      <c r="B17" s="33"/>
      <c r="C17" s="33"/>
      <c r="D17" s="33"/>
      <c r="E17" s="17"/>
    </row>
    <row r="18" spans="2:5" ht="15.75" customHeight="1">
      <c r="B18" s="33"/>
      <c r="C18" s="33"/>
      <c r="D18" s="33"/>
      <c r="E18" s="17"/>
    </row>
    <row r="19" spans="2:5" ht="15.75" customHeight="1">
      <c r="B19" s="33"/>
      <c r="C19" s="33"/>
      <c r="D19" s="33"/>
      <c r="E19" s="17"/>
    </row>
    <row r="20" spans="2:5" ht="15.75" customHeight="1">
      <c r="B20" s="33"/>
      <c r="C20" s="33"/>
      <c r="D20" s="33"/>
      <c r="E20" s="17"/>
    </row>
    <row r="21" spans="2:5" ht="15.75" customHeight="1">
      <c r="B21" s="33"/>
      <c r="C21" s="33"/>
      <c r="D21" s="33"/>
      <c r="E21" s="17"/>
    </row>
    <row r="22" spans="2:5" ht="15.75" customHeight="1">
      <c r="B22" s="33"/>
      <c r="C22" s="33"/>
      <c r="D22" s="33"/>
      <c r="E22" s="17"/>
    </row>
    <row r="23" spans="2:5" ht="15.75" customHeight="1">
      <c r="B23" s="33"/>
      <c r="C23" s="33"/>
      <c r="D23" s="33"/>
      <c r="E23" s="17"/>
    </row>
    <row r="24" spans="2:5" ht="15.75" customHeight="1">
      <c r="B24" s="33"/>
      <c r="C24" s="33"/>
      <c r="D24" s="33"/>
      <c r="E24" s="17"/>
    </row>
    <row r="25" spans="2:5" ht="15.75" customHeight="1">
      <c r="B25" s="33"/>
      <c r="C25" s="33"/>
      <c r="D25" s="33"/>
      <c r="E25" s="17"/>
    </row>
    <row r="26" spans="2:5" ht="15.75" customHeight="1">
      <c r="B26" s="33"/>
      <c r="C26" s="33"/>
      <c r="D26" s="33"/>
      <c r="E26" s="17"/>
    </row>
    <row r="27" spans="2:5" ht="15.75" customHeight="1">
      <c r="B27" s="33"/>
      <c r="C27" s="33"/>
      <c r="D27" s="33"/>
      <c r="E27" s="17"/>
    </row>
    <row r="28" spans="2:5" ht="15.75" customHeight="1">
      <c r="B28" s="33"/>
      <c r="C28" s="33"/>
      <c r="D28" s="33"/>
      <c r="E28" s="17"/>
    </row>
    <row r="29" spans="2:5" ht="15.75" customHeight="1">
      <c r="B29" s="33"/>
      <c r="C29" s="33"/>
      <c r="D29" s="33"/>
      <c r="E29" s="17"/>
    </row>
    <row r="30" spans="2:5" ht="15.75" customHeight="1">
      <c r="B30" s="33"/>
      <c r="C30" s="33"/>
      <c r="D30" s="33"/>
      <c r="E30" s="17"/>
    </row>
    <row r="31" spans="2:5" ht="15.75" customHeight="1">
      <c r="B31" s="33"/>
      <c r="C31" s="33"/>
      <c r="D31" s="33"/>
      <c r="E31" s="17"/>
    </row>
    <row r="32" spans="2:5" ht="15.75" customHeight="1">
      <c r="B32" s="33"/>
      <c r="C32" s="33"/>
      <c r="D32" s="33"/>
      <c r="E32" s="17"/>
    </row>
    <row r="33" spans="2:5" ht="15.75" customHeight="1">
      <c r="B33" s="33"/>
      <c r="C33" s="33"/>
      <c r="D33" s="33"/>
      <c r="E33" s="17"/>
    </row>
    <row r="34" spans="1:5" ht="15.75" customHeight="1">
      <c r="A34" s="20"/>
      <c r="B34" s="28"/>
      <c r="C34" s="28"/>
      <c r="D34" s="28"/>
      <c r="E34" s="61"/>
    </row>
    <row r="35" spans="1:5" ht="15.75" customHeight="1">
      <c r="A35" s="47"/>
      <c r="B35" s="68"/>
      <c r="C35" s="68"/>
      <c r="D35" s="68"/>
      <c r="E35" s="21"/>
    </row>
    <row r="36" spans="2:5" ht="15.75" customHeight="1">
      <c r="B36" s="33"/>
      <c r="C36" s="33"/>
      <c r="D36" s="33"/>
      <c r="E36" s="17"/>
    </row>
    <row r="37" spans="2:5" ht="15.75" customHeight="1">
      <c r="B37" s="33"/>
      <c r="C37" s="33"/>
      <c r="D37" s="33"/>
      <c r="E37" s="17"/>
    </row>
    <row r="38" spans="2:5" ht="15.75" customHeight="1">
      <c r="B38" s="33"/>
      <c r="C38" s="33"/>
      <c r="D38" s="33"/>
      <c r="E38" s="17"/>
    </row>
    <row r="39" spans="2:5" ht="15.75" customHeight="1">
      <c r="B39" s="33"/>
      <c r="C39" s="33"/>
      <c r="D39" s="33"/>
      <c r="E39" s="17"/>
    </row>
    <row r="40" spans="2:5" ht="15.75" customHeight="1">
      <c r="B40" s="33"/>
      <c r="C40" s="33"/>
      <c r="D40" s="33"/>
      <c r="E40" s="17"/>
    </row>
    <row r="41" spans="2:5" ht="15.75" customHeight="1">
      <c r="B41" s="33"/>
      <c r="C41" s="33"/>
      <c r="D41" s="33"/>
      <c r="E41" s="17"/>
    </row>
    <row r="42" spans="2:5" ht="15.75" customHeight="1">
      <c r="B42" s="33"/>
      <c r="C42" s="33"/>
      <c r="D42" s="33"/>
      <c r="E42" s="17"/>
    </row>
    <row r="43" spans="2:5" ht="15.75" customHeight="1">
      <c r="B43" s="33"/>
      <c r="C43" s="33"/>
      <c r="D43" s="33"/>
      <c r="E43" s="17"/>
    </row>
    <row r="44" spans="2:5" ht="15.75" customHeight="1">
      <c r="B44" s="33"/>
      <c r="C44" s="33"/>
      <c r="D44" s="33"/>
      <c r="E44" s="17"/>
    </row>
    <row r="45" spans="2:5" ht="15.75" customHeight="1">
      <c r="B45" s="33"/>
      <c r="C45" s="33"/>
      <c r="D45" s="33"/>
      <c r="E45" s="17"/>
    </row>
    <row r="46" spans="2:5" ht="15.75" customHeight="1">
      <c r="B46" s="33"/>
      <c r="C46" s="33"/>
      <c r="D46" s="33"/>
      <c r="E46" s="17"/>
    </row>
    <row r="47" spans="2:5" ht="15.75" customHeight="1">
      <c r="B47" s="33"/>
      <c r="C47" s="33"/>
      <c r="D47" s="33"/>
      <c r="E47" s="17"/>
    </row>
    <row r="48" spans="2:5" ht="15.75" customHeight="1">
      <c r="B48" s="33"/>
      <c r="C48" s="33"/>
      <c r="D48" s="33"/>
      <c r="E48" s="17"/>
    </row>
    <row r="49" spans="1:5" ht="15.75" customHeight="1">
      <c r="A49" s="47"/>
      <c r="B49" s="68"/>
      <c r="C49" s="68"/>
      <c r="D49" s="68"/>
      <c r="E49" s="69"/>
    </row>
    <row r="50" spans="2:5" ht="15.75" customHeight="1">
      <c r="B50" s="33"/>
      <c r="C50" s="33"/>
      <c r="D50" s="33"/>
      <c r="E50" s="17"/>
    </row>
    <row r="51" spans="1:5" ht="15.75" customHeight="1">
      <c r="A51" s="47"/>
      <c r="B51" s="68"/>
      <c r="C51" s="68"/>
      <c r="D51" s="68"/>
      <c r="E51" s="21"/>
    </row>
    <row r="52" spans="2:5" ht="15.75" customHeight="1">
      <c r="B52" s="33"/>
      <c r="C52" s="33"/>
      <c r="D52" s="33"/>
      <c r="E52" s="17"/>
    </row>
    <row r="53" spans="1:5" ht="15.75" customHeight="1">
      <c r="A53" s="47"/>
      <c r="B53" s="68"/>
      <c r="C53" s="68"/>
      <c r="D53" s="68"/>
      <c r="E53" s="21"/>
    </row>
    <row r="54" spans="2:5" ht="15.75" customHeight="1">
      <c r="B54" s="33"/>
      <c r="C54" s="33"/>
      <c r="D54" s="33"/>
      <c r="E54" s="17"/>
    </row>
    <row r="55" spans="2:5" ht="15.75" customHeight="1">
      <c r="B55" s="33"/>
      <c r="C55" s="33"/>
      <c r="D55" s="33"/>
      <c r="E55" s="17"/>
    </row>
    <row r="56" spans="2:5" ht="15.75" customHeight="1">
      <c r="B56" s="33"/>
      <c r="C56" s="33"/>
      <c r="D56" s="33"/>
      <c r="E56" s="17"/>
    </row>
    <row r="57" spans="2:5" ht="15.75" customHeight="1">
      <c r="B57" s="33"/>
      <c r="C57" s="33"/>
      <c r="D57" s="33"/>
      <c r="E57" s="17"/>
    </row>
    <row r="58" spans="2:5" ht="15.75" customHeight="1">
      <c r="B58" s="33"/>
      <c r="C58" s="33"/>
      <c r="D58" s="33"/>
      <c r="E58" s="17"/>
    </row>
    <row r="59" spans="2:5" ht="15.75" customHeight="1">
      <c r="B59" s="33"/>
      <c r="C59" s="33"/>
      <c r="D59" s="33"/>
      <c r="E59" s="17"/>
    </row>
    <row r="60" spans="2:5" ht="15.75" customHeight="1">
      <c r="B60" s="33"/>
      <c r="C60" s="33"/>
      <c r="D60" s="33"/>
      <c r="E60" s="17"/>
    </row>
    <row r="61" spans="2:5" ht="15.75" customHeight="1">
      <c r="B61" s="33"/>
      <c r="C61" s="33"/>
      <c r="D61" s="33"/>
      <c r="E61" s="17"/>
    </row>
    <row r="62" spans="1:5" ht="15.75" customHeight="1">
      <c r="A62" s="20"/>
      <c r="B62" s="28"/>
      <c r="C62" s="28"/>
      <c r="D62" s="28"/>
      <c r="E62" s="61"/>
    </row>
    <row r="63" spans="2:5" ht="15.75" customHeight="1">
      <c r="B63" s="33"/>
      <c r="C63" s="33"/>
      <c r="D63" s="33"/>
      <c r="E63" s="17"/>
    </row>
    <row r="64" spans="2:5" ht="15.75" customHeight="1">
      <c r="B64" s="33"/>
      <c r="C64" s="33"/>
      <c r="D64" s="33"/>
      <c r="E64" s="17"/>
    </row>
    <row r="65" spans="2:5" ht="15.75" customHeight="1">
      <c r="B65" s="33"/>
      <c r="C65" s="33"/>
      <c r="D65" s="33"/>
      <c r="E65" s="17"/>
    </row>
    <row r="66" spans="2:5" ht="15.75" customHeight="1">
      <c r="B66" s="33"/>
      <c r="C66" s="33"/>
      <c r="D66" s="33"/>
      <c r="E66" s="17"/>
    </row>
    <row r="67" spans="1:5" ht="15.75" customHeight="1">
      <c r="A67" s="47"/>
      <c r="B67" s="68"/>
      <c r="C67" s="68"/>
      <c r="D67" s="68"/>
      <c r="E67" s="69"/>
    </row>
    <row r="68" spans="2:5" ht="15.75" customHeight="1">
      <c r="B68" s="33"/>
      <c r="C68" s="33"/>
      <c r="D68" s="33"/>
      <c r="E68" s="17"/>
    </row>
    <row r="69" spans="1:5" ht="15.75" customHeight="1">
      <c r="A69" s="47"/>
      <c r="B69" s="68"/>
      <c r="C69" s="68"/>
      <c r="D69" s="68"/>
      <c r="E69" s="21"/>
    </row>
    <row r="70" spans="2:5" ht="15.75" customHeight="1">
      <c r="B70" s="33"/>
      <c r="C70" s="33"/>
      <c r="D70" s="33"/>
      <c r="E70" s="17"/>
    </row>
    <row r="71" spans="2:5" ht="15.75" customHeight="1">
      <c r="B71" s="33"/>
      <c r="C71" s="33"/>
      <c r="D71" s="33"/>
      <c r="E71" s="17"/>
    </row>
    <row r="72" spans="2:5" ht="15.75" customHeight="1">
      <c r="B72" s="33"/>
      <c r="C72" s="33"/>
      <c r="D72" s="33"/>
      <c r="E72" s="17"/>
    </row>
    <row r="73" spans="2:5" ht="15.75" customHeight="1">
      <c r="B73" s="33"/>
      <c r="C73" s="33"/>
      <c r="D73" s="33"/>
      <c r="E73" s="17"/>
    </row>
    <row r="74" spans="2:5" ht="15.75" customHeight="1">
      <c r="B74" s="33"/>
      <c r="C74" s="33"/>
      <c r="D74" s="33"/>
      <c r="E74" s="17"/>
    </row>
    <row r="75" spans="2:5" ht="15.75" customHeight="1">
      <c r="B75" s="33"/>
      <c r="C75" s="33"/>
      <c r="D75" s="33"/>
      <c r="E75" s="17"/>
    </row>
    <row r="76" spans="2:5" ht="15.75" customHeight="1">
      <c r="B76" s="33"/>
      <c r="C76" s="33"/>
      <c r="D76" s="33"/>
      <c r="E76" s="17"/>
    </row>
    <row r="77" spans="2:5" ht="15.75" customHeight="1">
      <c r="B77" s="33"/>
      <c r="C77" s="33"/>
      <c r="D77" s="33"/>
      <c r="E77" s="17"/>
    </row>
    <row r="78" spans="2:5" ht="15.75" customHeight="1">
      <c r="B78" s="33"/>
      <c r="C78" s="33"/>
      <c r="D78" s="33"/>
      <c r="E78" s="17"/>
    </row>
    <row r="79" spans="2:5" ht="15.75" customHeight="1">
      <c r="B79" s="33"/>
      <c r="C79" s="33"/>
      <c r="D79" s="33"/>
      <c r="E79" s="17"/>
    </row>
    <row r="80" spans="2:5" ht="15.75" customHeight="1">
      <c r="B80" s="33"/>
      <c r="C80" s="33"/>
      <c r="D80" s="33"/>
      <c r="E80" s="17"/>
    </row>
    <row r="81" spans="2:5" ht="15.75" customHeight="1">
      <c r="B81" s="33"/>
      <c r="C81" s="33"/>
      <c r="D81" s="33"/>
      <c r="E81" s="17"/>
    </row>
    <row r="82" spans="2:5" ht="15.75" customHeight="1">
      <c r="B82" s="33"/>
      <c r="C82" s="33"/>
      <c r="D82" s="33"/>
      <c r="E82" s="17"/>
    </row>
    <row r="83" spans="2:5" ht="15.75" customHeight="1">
      <c r="B83" s="33"/>
      <c r="C83" s="33"/>
      <c r="D83" s="33"/>
      <c r="E83" s="17"/>
    </row>
    <row r="84" spans="2:5" ht="15.75" customHeight="1">
      <c r="B84" s="33"/>
      <c r="C84" s="33"/>
      <c r="D84" s="33"/>
      <c r="E84" s="17"/>
    </row>
    <row r="85" spans="2:5" ht="15.75" customHeight="1">
      <c r="B85" s="33"/>
      <c r="C85" s="33"/>
      <c r="D85" s="33"/>
      <c r="E85" s="17"/>
    </row>
    <row r="86" spans="2:5" ht="15.75" customHeight="1">
      <c r="B86" s="33"/>
      <c r="C86" s="33"/>
      <c r="D86" s="33"/>
      <c r="E86" s="17"/>
    </row>
    <row r="87" spans="2:5" ht="15.75" customHeight="1">
      <c r="B87" s="33"/>
      <c r="C87" s="33"/>
      <c r="D87" s="33"/>
      <c r="E87" s="17"/>
    </row>
    <row r="88" spans="2:5" ht="15.75" customHeight="1">
      <c r="B88" s="33"/>
      <c r="C88" s="33"/>
      <c r="D88" s="33"/>
      <c r="E88" s="17"/>
    </row>
    <row r="89" spans="2:5" ht="15.75" customHeight="1">
      <c r="B89" s="33"/>
      <c r="C89" s="33"/>
      <c r="D89" s="33"/>
      <c r="E89" s="17"/>
    </row>
    <row r="90" spans="2:5" ht="15.75" customHeight="1">
      <c r="B90" s="33"/>
      <c r="C90" s="33"/>
      <c r="D90" s="33"/>
      <c r="E90" s="17"/>
    </row>
    <row r="91" spans="1:5" ht="15.75" customHeight="1">
      <c r="A91" s="47"/>
      <c r="B91" s="68"/>
      <c r="C91" s="68"/>
      <c r="D91" s="68"/>
      <c r="E91" s="69"/>
    </row>
    <row r="92" spans="2:5" ht="15.75" customHeight="1">
      <c r="B92" s="33"/>
      <c r="C92" s="33"/>
      <c r="D92" s="33"/>
      <c r="E92" s="17"/>
    </row>
    <row r="93" spans="2:5" ht="15.75" customHeight="1">
      <c r="B93" s="33"/>
      <c r="C93" s="33"/>
      <c r="D93" s="33"/>
      <c r="E93" s="17"/>
    </row>
    <row r="94" spans="2:5" ht="15.75" customHeight="1">
      <c r="B94" s="33"/>
      <c r="C94" s="33"/>
      <c r="D94" s="33"/>
      <c r="E94" s="17"/>
    </row>
  </sheetData>
  <sheetProtection/>
  <mergeCells count="7">
    <mergeCell ref="A4:E4"/>
    <mergeCell ref="A13:B13"/>
    <mergeCell ref="C6:E6"/>
    <mergeCell ref="A6:A7"/>
    <mergeCell ref="B6:B7"/>
    <mergeCell ref="D1:E1"/>
    <mergeCell ref="D3:E3"/>
  </mergeCells>
  <printOptions/>
  <pageMargins left="0.7086614173228347" right="0.5118110236220472" top="0.5511811023622047" bottom="0.5511811023622047" header="0" footer="0"/>
  <pageSetup firstPageNumber="1" useFirstPageNumber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OutlineSymbols="0" defaultGridColor="0" zoomScalePageLayoutView="0" colorId="16" workbookViewId="0" topLeftCell="A52">
      <selection activeCell="D4" sqref="D4"/>
    </sheetView>
  </sheetViews>
  <sheetFormatPr defaultColWidth="10.33203125" defaultRowHeight="15.75" customHeight="1"/>
  <cols>
    <col min="1" max="1" width="67.83203125" style="33" customWidth="1"/>
    <col min="2" max="2" width="11.5" style="9" customWidth="1"/>
    <col min="3" max="3" width="12.5" style="9" customWidth="1"/>
    <col min="4" max="4" width="15.33203125" style="9" customWidth="1"/>
    <col min="5" max="5" width="18" style="17" customWidth="1"/>
    <col min="6" max="6" width="14.83203125" style="9" customWidth="1"/>
    <col min="7" max="16384" width="10.33203125" style="9" customWidth="1"/>
  </cols>
  <sheetData>
    <row r="1" spans="4:6" ht="15.75" customHeight="1">
      <c r="D1" s="17" t="s">
        <v>632</v>
      </c>
      <c r="E1" s="9"/>
      <c r="F1" s="17"/>
    </row>
    <row r="2" spans="4:6" ht="15.75" customHeight="1">
      <c r="D2" s="9" t="s">
        <v>62</v>
      </c>
      <c r="E2" s="9"/>
      <c r="F2" s="17"/>
    </row>
    <row r="3" spans="4:6" ht="15.75" customHeight="1">
      <c r="D3" s="86" t="s">
        <v>646</v>
      </c>
      <c r="E3" s="9"/>
      <c r="F3" s="17"/>
    </row>
    <row r="5" ht="15.75" customHeight="1">
      <c r="D5" s="75" t="s">
        <v>514</v>
      </c>
    </row>
    <row r="6" ht="15.75" customHeight="1">
      <c r="D6" s="9" t="s">
        <v>62</v>
      </c>
    </row>
    <row r="7" ht="15.75" customHeight="1">
      <c r="D7" s="86" t="s">
        <v>633</v>
      </c>
    </row>
    <row r="8" spans="1:6" ht="24.75" customHeight="1">
      <c r="A8" s="174" t="s">
        <v>576</v>
      </c>
      <c r="B8" s="174"/>
      <c r="C8" s="174"/>
      <c r="D8" s="174"/>
      <c r="E8" s="174"/>
      <c r="F8" s="174"/>
    </row>
    <row r="9" spans="1:6" ht="16.5" customHeight="1">
      <c r="A9" s="174"/>
      <c r="B9" s="174"/>
      <c r="C9" s="174"/>
      <c r="D9" s="174"/>
      <c r="E9" s="174"/>
      <c r="F9" s="174"/>
    </row>
    <row r="11" spans="1:6" ht="32.25" customHeight="1">
      <c r="A11" s="170" t="s">
        <v>563</v>
      </c>
      <c r="B11" s="172" t="s">
        <v>192</v>
      </c>
      <c r="C11" s="172" t="s">
        <v>219</v>
      </c>
      <c r="D11" s="175" t="s">
        <v>57</v>
      </c>
      <c r="E11" s="176"/>
      <c r="F11" s="177"/>
    </row>
    <row r="12" spans="1:6" ht="32.25" customHeight="1">
      <c r="A12" s="171"/>
      <c r="B12" s="173"/>
      <c r="C12" s="173"/>
      <c r="D12" s="36" t="s">
        <v>196</v>
      </c>
      <c r="E12" s="36" t="s">
        <v>528</v>
      </c>
      <c r="F12" s="36" t="s">
        <v>575</v>
      </c>
    </row>
    <row r="13" spans="1:6" ht="15.75" customHeight="1">
      <c r="A13" s="30">
        <v>1</v>
      </c>
      <c r="B13" s="22">
        <v>2</v>
      </c>
      <c r="C13" s="22">
        <v>3</v>
      </c>
      <c r="D13" s="22">
        <v>4</v>
      </c>
      <c r="E13" s="54">
        <v>5</v>
      </c>
      <c r="F13" s="22">
        <v>6</v>
      </c>
    </row>
    <row r="14" spans="1:6" ht="17.25" customHeight="1">
      <c r="A14" s="52" t="s">
        <v>285</v>
      </c>
      <c r="B14" s="71" t="s">
        <v>380</v>
      </c>
      <c r="C14" s="71" t="s">
        <v>369</v>
      </c>
      <c r="D14" s="42">
        <f>SUM(D15:D21)</f>
        <v>167422.9</v>
      </c>
      <c r="E14" s="42">
        <f>SUM(E15:E21)</f>
        <v>169071</v>
      </c>
      <c r="F14" s="42">
        <f>SUM(F15:F21)</f>
        <v>156313.8</v>
      </c>
    </row>
    <row r="15" spans="1:6" ht="29.25" customHeight="1">
      <c r="A15" s="6" t="s">
        <v>498</v>
      </c>
      <c r="B15" s="27" t="s">
        <v>380</v>
      </c>
      <c r="C15" s="27" t="s">
        <v>3</v>
      </c>
      <c r="D15" s="13">
        <f>'прил КФСР КЦСР КВР '!I15</f>
        <v>1968.6</v>
      </c>
      <c r="E15" s="13">
        <f>'прил КФСР КЦСР КВР '!J15</f>
        <v>1968.6</v>
      </c>
      <c r="F15" s="13">
        <f>'прил КФСР КЦСР КВР '!K15</f>
        <v>1968.6</v>
      </c>
    </row>
    <row r="16" spans="1:6" ht="43.5" customHeight="1">
      <c r="A16" s="6" t="s">
        <v>266</v>
      </c>
      <c r="B16" s="27" t="s">
        <v>380</v>
      </c>
      <c r="C16" s="27" t="s">
        <v>69</v>
      </c>
      <c r="D16" s="13">
        <f>'прил КФСР КЦСР КВР '!I22</f>
        <v>3111.7</v>
      </c>
      <c r="E16" s="13">
        <f>'прил КФСР КЦСР КВР '!J22</f>
        <v>3111.7</v>
      </c>
      <c r="F16" s="13">
        <f>'прил КФСР КЦСР КВР '!K22</f>
        <v>2583.9</v>
      </c>
    </row>
    <row r="17" spans="1:6" ht="57.75" customHeight="1">
      <c r="A17" s="6" t="s">
        <v>36</v>
      </c>
      <c r="B17" s="27" t="s">
        <v>380</v>
      </c>
      <c r="C17" s="27" t="s">
        <v>404</v>
      </c>
      <c r="D17" s="13">
        <f>'прил КФСР КЦСР КВР '!I32</f>
        <v>70394</v>
      </c>
      <c r="E17" s="13">
        <f>'прил КФСР КЦСР КВР '!J32</f>
        <v>70511.40000000001</v>
      </c>
      <c r="F17" s="13">
        <f>'прил КФСР КЦСР КВР '!K32</f>
        <v>68998.4</v>
      </c>
    </row>
    <row r="18" spans="1:6" ht="15.75" customHeight="1">
      <c r="A18" s="6" t="s">
        <v>270</v>
      </c>
      <c r="B18" s="27" t="s">
        <v>380</v>
      </c>
      <c r="C18" s="27" t="s">
        <v>111</v>
      </c>
      <c r="D18" s="13">
        <f>'прил КФСР КЦСР КВР '!I85</f>
        <v>16.8</v>
      </c>
      <c r="E18" s="13">
        <f>'прил КФСР КЦСР КВР '!J85</f>
        <v>50.2</v>
      </c>
      <c r="F18" s="13">
        <f>'прил КФСР КЦСР КВР '!K85</f>
        <v>6.9</v>
      </c>
    </row>
    <row r="19" spans="1:6" ht="43.5" customHeight="1">
      <c r="A19" s="6" t="s">
        <v>229</v>
      </c>
      <c r="B19" s="27" t="s">
        <v>380</v>
      </c>
      <c r="C19" s="27" t="s">
        <v>260</v>
      </c>
      <c r="D19" s="13">
        <f>'прил КФСР КЦСР КВР '!I89</f>
        <v>10368.4</v>
      </c>
      <c r="E19" s="13">
        <f>'прил КФСР КЦСР КВР '!J89</f>
        <v>10392.3</v>
      </c>
      <c r="F19" s="13">
        <f>'прил КФСР КЦСР КВР '!K89</f>
        <v>7594.699999999999</v>
      </c>
    </row>
    <row r="20" spans="1:6" ht="15.75" customHeight="1">
      <c r="A20" s="23" t="s">
        <v>95</v>
      </c>
      <c r="B20" s="27" t="s">
        <v>380</v>
      </c>
      <c r="C20" s="27" t="s">
        <v>424</v>
      </c>
      <c r="D20" s="13">
        <f>'прил КФСР КЦСР КВР '!I101</f>
        <v>1000</v>
      </c>
      <c r="E20" s="13">
        <f>'прил КФСР КЦСР КВР '!J101</f>
        <v>550</v>
      </c>
      <c r="F20" s="13">
        <f>'прил КФСР КЦСР КВР '!K101</f>
        <v>550</v>
      </c>
    </row>
    <row r="21" spans="1:6" ht="15.75" customHeight="1">
      <c r="A21" s="23" t="s">
        <v>237</v>
      </c>
      <c r="B21" s="27" t="s">
        <v>380</v>
      </c>
      <c r="C21" s="27" t="s">
        <v>128</v>
      </c>
      <c r="D21" s="13">
        <f>'прил КФСР КЦСР КВР '!I105</f>
        <v>80563.4</v>
      </c>
      <c r="E21" s="13">
        <f>'прил КФСР КЦСР КВР '!J105</f>
        <v>82486.79999999999</v>
      </c>
      <c r="F21" s="13">
        <f>'прил КФСР КЦСР КВР '!K105</f>
        <v>74611.3</v>
      </c>
    </row>
    <row r="22" spans="1:6" ht="29.25" customHeight="1">
      <c r="A22" s="1" t="s">
        <v>199</v>
      </c>
      <c r="B22" s="71" t="s">
        <v>69</v>
      </c>
      <c r="C22" s="71" t="s">
        <v>369</v>
      </c>
      <c r="D22" s="42">
        <f>D23+D24</f>
        <v>676</v>
      </c>
      <c r="E22" s="42">
        <f>E23+E24</f>
        <v>671</v>
      </c>
      <c r="F22" s="42">
        <f>F23+F24</f>
        <v>671</v>
      </c>
    </row>
    <row r="23" spans="1:6" ht="48" customHeight="1">
      <c r="A23" s="76" t="s">
        <v>600</v>
      </c>
      <c r="B23" s="27" t="s">
        <v>69</v>
      </c>
      <c r="C23" s="79" t="s">
        <v>301</v>
      </c>
      <c r="D23" s="13">
        <f>'прил КФСР КЦСР КВР '!I213</f>
        <v>550</v>
      </c>
      <c r="E23" s="13">
        <f>'прил КФСР КЦСР КВР '!J213</f>
        <v>550</v>
      </c>
      <c r="F23" s="13">
        <f>'прил КФСР КЦСР КВР '!K213</f>
        <v>550</v>
      </c>
    </row>
    <row r="24" spans="1:6" ht="29.25" customHeight="1">
      <c r="A24" s="6" t="s">
        <v>318</v>
      </c>
      <c r="B24" s="27" t="s">
        <v>69</v>
      </c>
      <c r="C24" s="27" t="s">
        <v>308</v>
      </c>
      <c r="D24" s="13">
        <f>'прил КФСР КЦСР КВР '!I219</f>
        <v>126</v>
      </c>
      <c r="E24" s="13">
        <f>'прил КФСР КЦСР КВР '!J219</f>
        <v>121</v>
      </c>
      <c r="F24" s="13">
        <f>'прил КФСР КЦСР КВР '!K219</f>
        <v>121</v>
      </c>
    </row>
    <row r="25" spans="1:6" ht="15.75" customHeight="1">
      <c r="A25" s="52" t="s">
        <v>8</v>
      </c>
      <c r="B25" s="71" t="s">
        <v>404</v>
      </c>
      <c r="C25" s="71" t="s">
        <v>369</v>
      </c>
      <c r="D25" s="42">
        <f>D27+D28+D29+D26</f>
        <v>202684.30000000002</v>
      </c>
      <c r="E25" s="42">
        <f>E27+E28+E29+E26</f>
        <v>162597.1</v>
      </c>
      <c r="F25" s="42">
        <f>F27+F28+F29+F26</f>
        <v>166380.2</v>
      </c>
    </row>
    <row r="26" spans="1:6" ht="15.75" customHeight="1">
      <c r="A26" s="23" t="s">
        <v>429</v>
      </c>
      <c r="B26" s="27" t="s">
        <v>404</v>
      </c>
      <c r="C26" s="27" t="s">
        <v>380</v>
      </c>
      <c r="D26" s="13">
        <f>'прил КФСР КЦСР КВР '!I252</f>
        <v>310</v>
      </c>
      <c r="E26" s="13">
        <f>'прил КФСР КЦСР КВР '!J252</f>
        <v>310</v>
      </c>
      <c r="F26" s="13">
        <f>'прил КФСР КЦСР КВР '!K252</f>
        <v>310</v>
      </c>
    </row>
    <row r="27" spans="1:6" ht="15.75" customHeight="1">
      <c r="A27" s="23" t="s">
        <v>181</v>
      </c>
      <c r="B27" s="27" t="s">
        <v>404</v>
      </c>
      <c r="C27" s="27" t="s">
        <v>111</v>
      </c>
      <c r="D27" s="13">
        <f>'прил КФСР КЦСР КВР '!I258</f>
        <v>1000</v>
      </c>
      <c r="E27" s="13">
        <f>'прил КФСР КЦСР КВР '!J258</f>
        <v>1000</v>
      </c>
      <c r="F27" s="13">
        <f>'прил КФСР КЦСР КВР '!K258</f>
        <v>1000</v>
      </c>
    </row>
    <row r="28" spans="1:6" ht="15.75" customHeight="1">
      <c r="A28" s="6" t="s">
        <v>414</v>
      </c>
      <c r="B28" s="27" t="s">
        <v>404</v>
      </c>
      <c r="C28" s="27" t="s">
        <v>387</v>
      </c>
      <c r="D28" s="13">
        <f>'прил КФСР КЦСР КВР '!I269</f>
        <v>197769.30000000002</v>
      </c>
      <c r="E28" s="13">
        <f>'прил КФСР КЦСР КВР '!J269</f>
        <v>158181.1</v>
      </c>
      <c r="F28" s="13">
        <f>'прил КФСР КЦСР КВР '!K269</f>
        <v>160704.1</v>
      </c>
    </row>
    <row r="29" spans="1:6" ht="15.75" customHeight="1">
      <c r="A29" s="23" t="s">
        <v>431</v>
      </c>
      <c r="B29" s="27" t="s">
        <v>404</v>
      </c>
      <c r="C29" s="27" t="s">
        <v>375</v>
      </c>
      <c r="D29" s="13">
        <f>'прил КФСР КЦСР КВР '!I304</f>
        <v>3605</v>
      </c>
      <c r="E29" s="13">
        <f>'прил КФСР КЦСР КВР '!J304</f>
        <v>3106</v>
      </c>
      <c r="F29" s="13">
        <f>'прил КФСР КЦСР КВР '!K304</f>
        <v>4366.1</v>
      </c>
    </row>
    <row r="30" spans="1:6" ht="15.75" customHeight="1">
      <c r="A30" s="52" t="s">
        <v>150</v>
      </c>
      <c r="B30" s="71" t="s">
        <v>111</v>
      </c>
      <c r="C30" s="71" t="s">
        <v>369</v>
      </c>
      <c r="D30" s="42">
        <f>D32+D31+D33</f>
        <v>42269.6</v>
      </c>
      <c r="E30" s="42">
        <f>E32+E31+E33</f>
        <v>96299.6</v>
      </c>
      <c r="F30" s="42">
        <f>F32+F31+F33</f>
        <v>236099.7</v>
      </c>
    </row>
    <row r="31" spans="1:6" ht="15.75" customHeight="1">
      <c r="A31" s="6" t="s">
        <v>532</v>
      </c>
      <c r="B31" s="27" t="s">
        <v>111</v>
      </c>
      <c r="C31" s="27" t="s">
        <v>380</v>
      </c>
      <c r="D31" s="13">
        <f>'прил КФСР КЦСР КВР '!I341</f>
        <v>1967.5</v>
      </c>
      <c r="E31" s="13">
        <f>'прил КФСР КЦСР КВР '!J341</f>
        <v>656.5999999999999</v>
      </c>
      <c r="F31" s="13">
        <f>'прил КФСР КЦСР КВР '!K341</f>
        <v>0</v>
      </c>
    </row>
    <row r="32" spans="1:6" ht="15.75" customHeight="1">
      <c r="A32" s="23" t="s">
        <v>509</v>
      </c>
      <c r="B32" s="27" t="s">
        <v>111</v>
      </c>
      <c r="C32" s="27" t="s">
        <v>3</v>
      </c>
      <c r="D32" s="13">
        <f>'прил КФСР КЦСР КВР '!I358</f>
        <v>34017.1</v>
      </c>
      <c r="E32" s="13">
        <f>'прил КФСР КЦСР КВР '!J358</f>
        <v>91145.9</v>
      </c>
      <c r="F32" s="13">
        <f>'прил КФСР КЦСР КВР '!K358</f>
        <v>231602.6</v>
      </c>
    </row>
    <row r="33" spans="1:6" ht="15.75" customHeight="1">
      <c r="A33" s="23" t="s">
        <v>503</v>
      </c>
      <c r="B33" s="27" t="s">
        <v>111</v>
      </c>
      <c r="C33" s="27" t="s">
        <v>69</v>
      </c>
      <c r="D33" s="13">
        <f>'прил КФСР КЦСР КВР '!I382</f>
        <v>6285</v>
      </c>
      <c r="E33" s="13">
        <f>'прил КФСР КЦСР КВР '!J382</f>
        <v>4497.1</v>
      </c>
      <c r="F33" s="13">
        <f>'прил КФСР КЦСР КВР '!K382</f>
        <v>4497.1</v>
      </c>
    </row>
    <row r="34" spans="1:6" ht="15.75" customHeight="1">
      <c r="A34" s="52" t="s">
        <v>290</v>
      </c>
      <c r="B34" s="71" t="s">
        <v>260</v>
      </c>
      <c r="C34" s="71" t="s">
        <v>369</v>
      </c>
      <c r="D34" s="42">
        <f>D35</f>
        <v>458.5</v>
      </c>
      <c r="E34" s="42">
        <f>E35</f>
        <v>471.20000000000005</v>
      </c>
      <c r="F34" s="42">
        <f>F35</f>
        <v>485.40000000000003</v>
      </c>
    </row>
    <row r="35" spans="1:6" ht="29.25" customHeight="1">
      <c r="A35" s="6" t="s">
        <v>406</v>
      </c>
      <c r="B35" s="27" t="s">
        <v>260</v>
      </c>
      <c r="C35" s="27" t="s">
        <v>69</v>
      </c>
      <c r="D35" s="13">
        <f>'прил КФСР КЦСР КВР '!I393</f>
        <v>458.5</v>
      </c>
      <c r="E35" s="13">
        <f>'прил КФСР КЦСР КВР '!J393</f>
        <v>471.20000000000005</v>
      </c>
      <c r="F35" s="13">
        <f>'прил КФСР КЦСР КВР '!K393</f>
        <v>485.40000000000003</v>
      </c>
    </row>
    <row r="36" spans="1:7" ht="15.75" customHeight="1">
      <c r="A36" s="52" t="s">
        <v>322</v>
      </c>
      <c r="B36" s="71" t="s">
        <v>525</v>
      </c>
      <c r="C36" s="71" t="s">
        <v>369</v>
      </c>
      <c r="D36" s="42">
        <f>D37+D38+D40+D41+D39</f>
        <v>678404.9</v>
      </c>
      <c r="E36" s="42">
        <f>E37+E38+E40+E41+E39</f>
        <v>681515.1</v>
      </c>
      <c r="F36" s="42">
        <f>F37+F38+F40+F41+F39</f>
        <v>691864.6</v>
      </c>
      <c r="G36" s="17"/>
    </row>
    <row r="37" spans="1:6" ht="15.75" customHeight="1">
      <c r="A37" s="23" t="s">
        <v>292</v>
      </c>
      <c r="B37" s="27" t="s">
        <v>525</v>
      </c>
      <c r="C37" s="27" t="s">
        <v>380</v>
      </c>
      <c r="D37" s="13">
        <f>'прил КФСР КЦСР КВР '!I409</f>
        <v>224605.70000000004</v>
      </c>
      <c r="E37" s="13">
        <f>'прил КФСР КЦСР КВР '!J409</f>
        <v>220983.60000000003</v>
      </c>
      <c r="F37" s="13">
        <f>'прил КФСР КЦСР КВР '!K409</f>
        <v>222708.10000000003</v>
      </c>
    </row>
    <row r="38" spans="1:6" ht="15.75" customHeight="1">
      <c r="A38" s="23" t="s">
        <v>98</v>
      </c>
      <c r="B38" s="27" t="s">
        <v>525</v>
      </c>
      <c r="C38" s="27" t="s">
        <v>3</v>
      </c>
      <c r="D38" s="13">
        <f>'прил КФСР КЦСР КВР '!I437</f>
        <v>400963.10000000003</v>
      </c>
      <c r="E38" s="13">
        <f>'прил КФСР КЦСР КВР '!J437</f>
        <v>407474.8</v>
      </c>
      <c r="F38" s="13">
        <f>'прил КФСР КЦСР КВР '!K437</f>
        <v>414546.9</v>
      </c>
    </row>
    <row r="39" spans="1:6" ht="15.75" customHeight="1">
      <c r="A39" s="4" t="s">
        <v>366</v>
      </c>
      <c r="B39" s="27" t="s">
        <v>525</v>
      </c>
      <c r="C39" s="27" t="s">
        <v>69</v>
      </c>
      <c r="D39" s="13">
        <f>'прил КФСР КЦСР КВР '!I483</f>
        <v>38652.6</v>
      </c>
      <c r="E39" s="13">
        <f>'прил КФСР КЦСР КВР '!J483</f>
        <v>38660.7</v>
      </c>
      <c r="F39" s="13">
        <f>'прил КФСР КЦСР КВР '!K483</f>
        <v>40213.6</v>
      </c>
    </row>
    <row r="40" spans="1:6" ht="15.75" customHeight="1">
      <c r="A40" s="23" t="s">
        <v>311</v>
      </c>
      <c r="B40" s="27" t="s">
        <v>525</v>
      </c>
      <c r="C40" s="27" t="s">
        <v>525</v>
      </c>
      <c r="D40" s="13">
        <f>'прил КФСР КЦСР КВР '!I504</f>
        <v>1122</v>
      </c>
      <c r="E40" s="13">
        <f>'прил КФСР КЦСР КВР '!J504</f>
        <v>1122</v>
      </c>
      <c r="F40" s="13">
        <f>'прил КФСР КЦСР КВР '!K504</f>
        <v>1122</v>
      </c>
    </row>
    <row r="41" spans="1:6" ht="15.75" customHeight="1">
      <c r="A41" s="23" t="s">
        <v>363</v>
      </c>
      <c r="B41" s="27" t="s">
        <v>525</v>
      </c>
      <c r="C41" s="27" t="s">
        <v>387</v>
      </c>
      <c r="D41" s="13">
        <f>'прил КФСР КЦСР КВР '!I538</f>
        <v>13061.5</v>
      </c>
      <c r="E41" s="13">
        <f>'прил КФСР КЦСР КВР '!J538</f>
        <v>13274.000000000002</v>
      </c>
      <c r="F41" s="13">
        <f>'прил КФСР КЦСР КВР '!K538</f>
        <v>13274.000000000002</v>
      </c>
    </row>
    <row r="42" spans="1:6" ht="15.75" customHeight="1">
      <c r="A42" s="52" t="s">
        <v>310</v>
      </c>
      <c r="B42" s="71" t="s">
        <v>356</v>
      </c>
      <c r="C42" s="71" t="s">
        <v>369</v>
      </c>
      <c r="D42" s="42">
        <f>D43+D44</f>
        <v>42335</v>
      </c>
      <c r="E42" s="42">
        <f>E43+E44</f>
        <v>40153.5</v>
      </c>
      <c r="F42" s="42">
        <f>F43+F44</f>
        <v>40950.9</v>
      </c>
    </row>
    <row r="43" spans="1:6" ht="15.75" customHeight="1">
      <c r="A43" s="23" t="s">
        <v>146</v>
      </c>
      <c r="B43" s="27" t="s">
        <v>356</v>
      </c>
      <c r="C43" s="27" t="s">
        <v>380</v>
      </c>
      <c r="D43" s="13">
        <f>'прил КФСР КЦСР КВР '!I567</f>
        <v>41760</v>
      </c>
      <c r="E43" s="13">
        <f>'прил КФСР КЦСР КВР '!J567</f>
        <v>39454.5</v>
      </c>
      <c r="F43" s="13">
        <f>'прил КФСР КЦСР КВР '!K567</f>
        <v>39775.9</v>
      </c>
    </row>
    <row r="44" spans="1:6" ht="15.75" customHeight="1">
      <c r="A44" s="6" t="s">
        <v>410</v>
      </c>
      <c r="B44" s="27" t="s">
        <v>356</v>
      </c>
      <c r="C44" s="27" t="s">
        <v>404</v>
      </c>
      <c r="D44" s="13">
        <f>'прил КФСР КЦСР КВР '!I598</f>
        <v>575</v>
      </c>
      <c r="E44" s="13">
        <f>'прил КФСР КЦСР КВР '!J598</f>
        <v>699</v>
      </c>
      <c r="F44" s="13">
        <f>'прил КФСР КЦСР КВР '!K598</f>
        <v>1175</v>
      </c>
    </row>
    <row r="45" spans="1:6" ht="15.75" customHeight="1">
      <c r="A45" s="52" t="s">
        <v>539</v>
      </c>
      <c r="B45" s="71" t="s">
        <v>387</v>
      </c>
      <c r="C45" s="71" t="s">
        <v>369</v>
      </c>
      <c r="D45" s="42">
        <f>D46</f>
        <v>727.9</v>
      </c>
      <c r="E45" s="42">
        <f>E46</f>
        <v>727.9</v>
      </c>
      <c r="F45" s="42">
        <f>F46</f>
        <v>727.9</v>
      </c>
    </row>
    <row r="46" spans="1:6" ht="15.75" customHeight="1">
      <c r="A46" s="6" t="s">
        <v>162</v>
      </c>
      <c r="B46" s="27" t="s">
        <v>387</v>
      </c>
      <c r="C46" s="27" t="s">
        <v>525</v>
      </c>
      <c r="D46" s="13">
        <f>'прил КФСР КЦСР КВР '!I611</f>
        <v>727.9</v>
      </c>
      <c r="E46" s="13">
        <f>'прил КФСР КЦСР КВР '!J611</f>
        <v>727.9</v>
      </c>
      <c r="F46" s="13">
        <f>'прил КФСР КЦСР КВР '!K611</f>
        <v>727.9</v>
      </c>
    </row>
    <row r="47" spans="1:6" ht="15.75" customHeight="1">
      <c r="A47" s="52" t="s">
        <v>374</v>
      </c>
      <c r="B47" s="71" t="s">
        <v>301</v>
      </c>
      <c r="C47" s="71" t="s">
        <v>369</v>
      </c>
      <c r="D47" s="42">
        <f>D48+D49+D50+D51</f>
        <v>47661.4</v>
      </c>
      <c r="E47" s="42">
        <f>E48+E49+E50+E51</f>
        <v>47516.700000000004</v>
      </c>
      <c r="F47" s="42">
        <f>F48+F49+F50+F51</f>
        <v>47439</v>
      </c>
    </row>
    <row r="48" spans="1:6" ht="15.75" customHeight="1">
      <c r="A48" s="57" t="s">
        <v>277</v>
      </c>
      <c r="B48" s="27" t="s">
        <v>301</v>
      </c>
      <c r="C48" s="27" t="s">
        <v>380</v>
      </c>
      <c r="D48" s="13">
        <f>'прил КФСР КЦСР КВР '!I616</f>
        <v>6211.3</v>
      </c>
      <c r="E48" s="13">
        <f>'прил КФСР КЦСР КВР '!J616</f>
        <v>6211.3</v>
      </c>
      <c r="F48" s="13">
        <f>'прил КФСР КЦСР КВР '!K616</f>
        <v>6211.3</v>
      </c>
    </row>
    <row r="49" spans="1:6" ht="15.75" customHeight="1">
      <c r="A49" s="23" t="s">
        <v>92</v>
      </c>
      <c r="B49" s="27" t="s">
        <v>301</v>
      </c>
      <c r="C49" s="27" t="s">
        <v>69</v>
      </c>
      <c r="D49" s="13">
        <f>'прил КФСР КЦСР КВР '!I622</f>
        <v>33894.7</v>
      </c>
      <c r="E49" s="13">
        <f>'прил КФСР КЦСР КВР '!J622</f>
        <v>33749.9</v>
      </c>
      <c r="F49" s="13">
        <f>'прил КФСР КЦСР КВР '!K622</f>
        <v>33672.2</v>
      </c>
    </row>
    <row r="50" spans="1:6" ht="15.75" customHeight="1">
      <c r="A50" s="77" t="s">
        <v>240</v>
      </c>
      <c r="B50" s="27" t="s">
        <v>301</v>
      </c>
      <c r="C50" s="27" t="s">
        <v>404</v>
      </c>
      <c r="D50" s="13">
        <f>'прил КФСР КЦСР КВР '!I666</f>
        <v>5987.5</v>
      </c>
      <c r="E50" s="13">
        <f>'прил КФСР КЦСР КВР '!J666</f>
        <v>5987.5</v>
      </c>
      <c r="F50" s="13">
        <f>'прил КФСР КЦСР КВР '!K666</f>
        <v>5987.5</v>
      </c>
    </row>
    <row r="51" spans="1:6" ht="15.75" customHeight="1">
      <c r="A51" s="23" t="s">
        <v>261</v>
      </c>
      <c r="B51" s="27" t="s">
        <v>301</v>
      </c>
      <c r="C51" s="27" t="s">
        <v>260</v>
      </c>
      <c r="D51" s="13">
        <f>'прил КФСР КЦСР КВР '!I677</f>
        <v>1567.8999999999999</v>
      </c>
      <c r="E51" s="13">
        <f>'прил КФСР КЦСР КВР '!J677</f>
        <v>1568</v>
      </c>
      <c r="F51" s="13">
        <f>'прил КФСР КЦСР КВР '!K677</f>
        <v>1568</v>
      </c>
    </row>
    <row r="52" spans="1:6" ht="15.75" customHeight="1">
      <c r="A52" s="1" t="s">
        <v>299</v>
      </c>
      <c r="B52" s="71" t="s">
        <v>424</v>
      </c>
      <c r="C52" s="71" t="s">
        <v>369</v>
      </c>
      <c r="D52" s="42">
        <f>D53+D54</f>
        <v>11630.5</v>
      </c>
      <c r="E52" s="42">
        <f>E53+E54</f>
        <v>3348.9999999999995</v>
      </c>
      <c r="F52" s="42">
        <f>F53+F54</f>
        <v>3414.1</v>
      </c>
    </row>
    <row r="53" spans="1:6" ht="15.75" customHeight="1">
      <c r="A53" s="6" t="s">
        <v>371</v>
      </c>
      <c r="B53" s="27" t="s">
        <v>424</v>
      </c>
      <c r="C53" s="27" t="s">
        <v>380</v>
      </c>
      <c r="D53" s="13">
        <f>'прил КФСР КЦСР КВР '!I693</f>
        <v>2311.2</v>
      </c>
      <c r="E53" s="13">
        <f>'прил КФСР КЦСР КВР '!J693</f>
        <v>2351.0999999999995</v>
      </c>
      <c r="F53" s="13">
        <f>'прил КФСР КЦСР КВР '!K693</f>
        <v>2408.2</v>
      </c>
    </row>
    <row r="54" spans="1:6" ht="27.75" customHeight="1">
      <c r="A54" s="6" t="s">
        <v>362</v>
      </c>
      <c r="B54" s="27" t="s">
        <v>424</v>
      </c>
      <c r="C54" s="27" t="s">
        <v>111</v>
      </c>
      <c r="D54" s="13">
        <f>'прил КФСР КЦСР КВР '!I703</f>
        <v>9319.3</v>
      </c>
      <c r="E54" s="13">
        <f>'прил КФСР КЦСР КВР '!J703</f>
        <v>997.9</v>
      </c>
      <c r="F54" s="13">
        <f>'прил КФСР КЦСР КВР '!K703</f>
        <v>1005.9</v>
      </c>
    </row>
    <row r="55" spans="1:6" ht="15.75" customHeight="1">
      <c r="A55" s="1" t="s">
        <v>565</v>
      </c>
      <c r="B55" s="71" t="s">
        <v>375</v>
      </c>
      <c r="C55" s="71" t="s">
        <v>369</v>
      </c>
      <c r="D55" s="42">
        <f>D56</f>
        <v>1875.4</v>
      </c>
      <c r="E55" s="42">
        <f>E56</f>
        <v>1875.4</v>
      </c>
      <c r="F55" s="42">
        <f>F56</f>
        <v>1875.4</v>
      </c>
    </row>
    <row r="56" spans="1:6" ht="15.75" customHeight="1">
      <c r="A56" s="6" t="s">
        <v>168</v>
      </c>
      <c r="B56" s="27" t="s">
        <v>365</v>
      </c>
      <c r="C56" s="27" t="s">
        <v>3</v>
      </c>
      <c r="D56" s="13">
        <f>'прил КФСР КЦСР КВР '!I735</f>
        <v>1875.4</v>
      </c>
      <c r="E56" s="13">
        <f>'прил КФСР КЦСР КВР '!J735</f>
        <v>1875.4</v>
      </c>
      <c r="F56" s="13">
        <f>'прил КФСР КЦСР КВР '!K735</f>
        <v>1875.4</v>
      </c>
    </row>
    <row r="57" spans="1:6" ht="45.75" customHeight="1">
      <c r="A57" s="52" t="s">
        <v>114</v>
      </c>
      <c r="B57" s="71" t="s">
        <v>308</v>
      </c>
      <c r="C57" s="71" t="s">
        <v>369</v>
      </c>
      <c r="D57" s="42">
        <f>D58+D59</f>
        <v>60441.399999999994</v>
      </c>
      <c r="E57" s="42">
        <f>E58+E59</f>
        <v>60190.700000000004</v>
      </c>
      <c r="F57" s="42">
        <f>F58+F59</f>
        <v>59674.7</v>
      </c>
    </row>
    <row r="58" spans="1:6" ht="43.5" customHeight="1">
      <c r="A58" s="23" t="s">
        <v>144</v>
      </c>
      <c r="B58" s="27" t="s">
        <v>308</v>
      </c>
      <c r="C58" s="27" t="s">
        <v>380</v>
      </c>
      <c r="D58" s="13">
        <f>'прил КФСР КЦСР КВР '!I740</f>
        <v>29971.699999999997</v>
      </c>
      <c r="E58" s="13">
        <f>'прил КФСР КЦСР КВР '!J740</f>
        <v>26225.4</v>
      </c>
      <c r="F58" s="13">
        <f>'прил КФСР КЦСР КВР '!K740</f>
        <v>26327</v>
      </c>
    </row>
    <row r="59" spans="1:6" ht="15.75" customHeight="1">
      <c r="A59" s="23" t="s">
        <v>312</v>
      </c>
      <c r="B59" s="27" t="s">
        <v>308</v>
      </c>
      <c r="C59" s="27" t="s">
        <v>3</v>
      </c>
      <c r="D59" s="13">
        <f>'прил КФСР КЦСР КВР '!I748</f>
        <v>30469.7</v>
      </c>
      <c r="E59" s="13">
        <f>'прил КФСР КЦСР КВР '!J748</f>
        <v>33965.3</v>
      </c>
      <c r="F59" s="13">
        <f>'прил КФСР КЦСР КВР '!K748</f>
        <v>33347.7</v>
      </c>
    </row>
    <row r="60" spans="1:6" s="47" customFormat="1" ht="15.75" customHeight="1">
      <c r="A60" s="66" t="s">
        <v>243</v>
      </c>
      <c r="B60" s="71"/>
      <c r="C60" s="71"/>
      <c r="D60" s="42">
        <f>D14+D22+D25+D30+D34+D36+D42+D45+D47+D52+D55+D57</f>
        <v>1256587.7999999996</v>
      </c>
      <c r="E60" s="42">
        <f>E14+E22+E25+E30+E34+E36+E42+E45+E47+E52+E55+E57</f>
        <v>1264438.1999999997</v>
      </c>
      <c r="F60" s="42">
        <f>F14+F22+F25+F30+F34+F36+F42+F45+F47+F52+F55+F57</f>
        <v>1405896.6999999997</v>
      </c>
    </row>
    <row r="61" spans="1:6" ht="15.75" customHeight="1">
      <c r="A61" s="50" t="s">
        <v>567</v>
      </c>
      <c r="B61" s="27"/>
      <c r="C61" s="27"/>
      <c r="D61" s="27"/>
      <c r="E61" s="35">
        <f>'прил КФСР КЦСР КВР '!J753</f>
        <v>13954.4</v>
      </c>
      <c r="F61" s="35">
        <f>'прил КФСР КЦСР КВР '!K753</f>
        <v>29171.4</v>
      </c>
    </row>
    <row r="62" spans="1:6" ht="15.75" customHeight="1">
      <c r="A62" s="40" t="s">
        <v>77</v>
      </c>
      <c r="B62" s="27"/>
      <c r="C62" s="27"/>
      <c r="D62" s="42">
        <f>D60+D61</f>
        <v>1256587.7999999996</v>
      </c>
      <c r="E62" s="42">
        <f>E60+E61</f>
        <v>1278392.5999999996</v>
      </c>
      <c r="F62" s="42">
        <f>F60+F61</f>
        <v>1435068.0999999996</v>
      </c>
    </row>
    <row r="63" spans="2:6" ht="15.75" customHeight="1">
      <c r="B63" s="25"/>
      <c r="C63" s="25"/>
      <c r="D63" s="25"/>
      <c r="F63" s="64"/>
    </row>
    <row r="64" spans="2:4" ht="15.75" customHeight="1">
      <c r="B64" s="25"/>
      <c r="C64" s="25"/>
      <c r="D64" s="25"/>
    </row>
    <row r="65" spans="2:4" ht="15.75" customHeight="1">
      <c r="B65" s="25"/>
      <c r="C65" s="25"/>
      <c r="D65" s="25"/>
    </row>
    <row r="66" spans="2:4" ht="15.75" customHeight="1">
      <c r="B66" s="25"/>
      <c r="C66" s="25"/>
      <c r="D66" s="25"/>
    </row>
    <row r="67" spans="2:4" ht="15.75" customHeight="1">
      <c r="B67" s="25"/>
      <c r="C67" s="25"/>
      <c r="D67" s="25"/>
    </row>
    <row r="68" spans="2:4" ht="15.75" customHeight="1">
      <c r="B68" s="48"/>
      <c r="C68" s="48"/>
      <c r="D68" s="48"/>
    </row>
  </sheetData>
  <sheetProtection/>
  <mergeCells count="5">
    <mergeCell ref="A11:A12"/>
    <mergeCell ref="B11:B12"/>
    <mergeCell ref="C11:C12"/>
    <mergeCell ref="A8:F9"/>
    <mergeCell ref="D11:F11"/>
  </mergeCells>
  <printOptions/>
  <pageMargins left="0.7086614173228347" right="0.5118110236220472" top="0.5511811023622047" bottom="0.5511811023622047" header="0" footer="0"/>
  <pageSetup firstPageNumber="1" useFirstPageNumber="1" fitToHeight="2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6"/>
  <sheetViews>
    <sheetView showOutlineSymbols="0" defaultGridColor="0" zoomScale="85" zoomScaleNormal="85" zoomScalePageLayoutView="0" colorId="16" workbookViewId="0" topLeftCell="A139">
      <selection activeCell="I4" sqref="I4"/>
    </sheetView>
  </sheetViews>
  <sheetFormatPr defaultColWidth="10.33203125" defaultRowHeight="15.75" customHeight="1"/>
  <cols>
    <col min="1" max="1" width="100" style="9" customWidth="1"/>
    <col min="2" max="2" width="9.66015625" style="9" customWidth="1"/>
    <col min="3" max="3" width="9.33203125" style="9" customWidth="1"/>
    <col min="4" max="4" width="7.83203125" style="9" customWidth="1"/>
    <col min="5" max="5" width="5.5" style="9" customWidth="1"/>
    <col min="6" max="6" width="6" style="9" customWidth="1"/>
    <col min="7" max="7" width="9.16015625" style="9" customWidth="1"/>
    <col min="8" max="8" width="11.5" style="9" customWidth="1"/>
    <col min="9" max="9" width="19.66015625" style="9" customWidth="1"/>
    <col min="10" max="10" width="18" style="17" customWidth="1"/>
    <col min="11" max="11" width="18.5" style="9" customWidth="1"/>
    <col min="12" max="16384" width="10.33203125" style="9" customWidth="1"/>
  </cols>
  <sheetData>
    <row r="1" spans="9:11" ht="15.75" customHeight="1">
      <c r="I1" s="17" t="s">
        <v>635</v>
      </c>
      <c r="J1" s="9"/>
      <c r="K1" s="17"/>
    </row>
    <row r="2" spans="9:11" ht="15.75" customHeight="1">
      <c r="I2" s="9" t="s">
        <v>62</v>
      </c>
      <c r="J2" s="9"/>
      <c r="K2" s="17"/>
    </row>
    <row r="3" spans="9:11" ht="15.75" customHeight="1">
      <c r="I3" s="93" t="s">
        <v>646</v>
      </c>
      <c r="J3" s="9"/>
      <c r="K3" s="17"/>
    </row>
    <row r="5" ht="15.75" customHeight="1">
      <c r="I5" s="75" t="s">
        <v>7</v>
      </c>
    </row>
    <row r="6" ht="15.75" customHeight="1">
      <c r="I6" s="9" t="s">
        <v>62</v>
      </c>
    </row>
    <row r="7" ht="15.75" customHeight="1">
      <c r="I7" s="93" t="s">
        <v>633</v>
      </c>
    </row>
    <row r="8" spans="1:11" ht="29.25" customHeight="1">
      <c r="A8" s="174" t="s">
        <v>577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ht="28.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</row>
    <row r="11" spans="1:11" s="33" customFormat="1" ht="41.25" customHeight="1">
      <c r="A11" s="170" t="s">
        <v>563</v>
      </c>
      <c r="B11" s="170" t="s">
        <v>192</v>
      </c>
      <c r="C11" s="170" t="s">
        <v>219</v>
      </c>
      <c r="D11" s="181" t="s">
        <v>357</v>
      </c>
      <c r="E11" s="182"/>
      <c r="F11" s="182"/>
      <c r="G11" s="182"/>
      <c r="H11" s="170" t="s">
        <v>73</v>
      </c>
      <c r="I11" s="178" t="s">
        <v>57</v>
      </c>
      <c r="J11" s="179"/>
      <c r="K11" s="180"/>
    </row>
    <row r="12" spans="1:11" s="33" customFormat="1" ht="41.25" customHeight="1">
      <c r="A12" s="171"/>
      <c r="B12" s="171"/>
      <c r="C12" s="171"/>
      <c r="D12" s="183"/>
      <c r="E12" s="184"/>
      <c r="F12" s="184"/>
      <c r="G12" s="184"/>
      <c r="H12" s="171"/>
      <c r="I12" s="36" t="s">
        <v>196</v>
      </c>
      <c r="J12" s="36" t="s">
        <v>528</v>
      </c>
      <c r="K12" s="36" t="s">
        <v>575</v>
      </c>
    </row>
    <row r="13" spans="1:11" ht="15.7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2">
        <v>11</v>
      </c>
    </row>
    <row r="14" spans="1:12" s="98" customFormat="1" ht="15.75" customHeight="1">
      <c r="A14" s="40" t="s">
        <v>285</v>
      </c>
      <c r="B14" s="94">
        <v>1</v>
      </c>
      <c r="C14" s="94" t="s">
        <v>360</v>
      </c>
      <c r="D14" s="95"/>
      <c r="E14" s="95"/>
      <c r="F14" s="95"/>
      <c r="G14" s="95"/>
      <c r="H14" s="95"/>
      <c r="I14" s="96">
        <f>I15+I32+I101+I105+I22+I89+I85</f>
        <v>167422.9</v>
      </c>
      <c r="J14" s="96">
        <f>J15+J32+J101+J105+J22+J89+J85</f>
        <v>169071</v>
      </c>
      <c r="K14" s="96">
        <f>K15+K32+K101+K105+K22+K89+K85</f>
        <v>156313.8</v>
      </c>
      <c r="L14" s="97"/>
    </row>
    <row r="15" spans="1:12" ht="29.25" customHeight="1">
      <c r="A15" s="6" t="s">
        <v>498</v>
      </c>
      <c r="B15" s="27" t="s">
        <v>380</v>
      </c>
      <c r="C15" s="27" t="s">
        <v>3</v>
      </c>
      <c r="D15" s="27"/>
      <c r="E15" s="27"/>
      <c r="F15" s="27"/>
      <c r="G15" s="27"/>
      <c r="H15" s="27"/>
      <c r="I15" s="13">
        <f aca="true" t="shared" si="0" ref="I15:K16">I16</f>
        <v>1968.6</v>
      </c>
      <c r="J15" s="13">
        <f t="shared" si="0"/>
        <v>1968.6</v>
      </c>
      <c r="K15" s="13">
        <f t="shared" si="0"/>
        <v>1968.6</v>
      </c>
      <c r="L15" s="17"/>
    </row>
    <row r="16" spans="1:11" ht="30.75">
      <c r="A16" s="23" t="s">
        <v>136</v>
      </c>
      <c r="B16" s="27" t="s">
        <v>380</v>
      </c>
      <c r="C16" s="27" t="s">
        <v>3</v>
      </c>
      <c r="D16" s="27" t="s">
        <v>24</v>
      </c>
      <c r="E16" s="27"/>
      <c r="F16" s="27"/>
      <c r="G16" s="27"/>
      <c r="H16" s="27"/>
      <c r="I16" s="13">
        <f t="shared" si="0"/>
        <v>1968.6</v>
      </c>
      <c r="J16" s="13">
        <f t="shared" si="0"/>
        <v>1968.6</v>
      </c>
      <c r="K16" s="13">
        <f t="shared" si="0"/>
        <v>1968.6</v>
      </c>
    </row>
    <row r="17" spans="1:11" ht="15">
      <c r="A17" s="23" t="s">
        <v>212</v>
      </c>
      <c r="B17" s="27" t="s">
        <v>380</v>
      </c>
      <c r="C17" s="27" t="s">
        <v>3</v>
      </c>
      <c r="D17" s="27" t="s">
        <v>24</v>
      </c>
      <c r="E17" s="27" t="s">
        <v>500</v>
      </c>
      <c r="F17" s="27" t="s">
        <v>369</v>
      </c>
      <c r="G17" s="27"/>
      <c r="H17" s="27"/>
      <c r="I17" s="13">
        <f>I18+I20</f>
        <v>1968.6</v>
      </c>
      <c r="J17" s="13">
        <f>J18+J20</f>
        <v>1968.6</v>
      </c>
      <c r="K17" s="13">
        <f>K18+K20</f>
        <v>1968.6</v>
      </c>
    </row>
    <row r="18" spans="1:11" ht="15">
      <c r="A18" s="6" t="s">
        <v>28</v>
      </c>
      <c r="B18" s="27" t="s">
        <v>380</v>
      </c>
      <c r="C18" s="27" t="s">
        <v>3</v>
      </c>
      <c r="D18" s="27" t="s">
        <v>24</v>
      </c>
      <c r="E18" s="27" t="s">
        <v>500</v>
      </c>
      <c r="F18" s="27" t="s">
        <v>369</v>
      </c>
      <c r="G18" s="27" t="s">
        <v>430</v>
      </c>
      <c r="H18" s="27"/>
      <c r="I18" s="13">
        <f>I19</f>
        <v>1364.1999999999998</v>
      </c>
      <c r="J18" s="13">
        <f>J19</f>
        <v>1364.1999999999998</v>
      </c>
      <c r="K18" s="13">
        <f>K19</f>
        <v>1364.1999999999998</v>
      </c>
    </row>
    <row r="19" spans="1:11" ht="15">
      <c r="A19" s="15" t="s">
        <v>544</v>
      </c>
      <c r="B19" s="27" t="s">
        <v>380</v>
      </c>
      <c r="C19" s="27" t="s">
        <v>3</v>
      </c>
      <c r="D19" s="27" t="s">
        <v>24</v>
      </c>
      <c r="E19" s="27" t="s">
        <v>500</v>
      </c>
      <c r="F19" s="27" t="s">
        <v>369</v>
      </c>
      <c r="G19" s="27" t="s">
        <v>430</v>
      </c>
      <c r="H19" s="27" t="s">
        <v>91</v>
      </c>
      <c r="I19" s="13">
        <f>'прил Ведомств'!J798</f>
        <v>1364.1999999999998</v>
      </c>
      <c r="J19" s="13">
        <f>'прил Ведомств'!K798</f>
        <v>1364.1999999999998</v>
      </c>
      <c r="K19" s="13">
        <f>'прил Ведомств'!L798</f>
        <v>1364.1999999999998</v>
      </c>
    </row>
    <row r="20" spans="1:11" ht="62.25">
      <c r="A20" s="76" t="s">
        <v>601</v>
      </c>
      <c r="B20" s="27" t="s">
        <v>380</v>
      </c>
      <c r="C20" s="27" t="s">
        <v>3</v>
      </c>
      <c r="D20" s="27" t="s">
        <v>24</v>
      </c>
      <c r="E20" s="27" t="s">
        <v>500</v>
      </c>
      <c r="F20" s="27" t="s">
        <v>369</v>
      </c>
      <c r="G20" s="27" t="s">
        <v>347</v>
      </c>
      <c r="H20" s="27"/>
      <c r="I20" s="13">
        <f>I21</f>
        <v>604.4</v>
      </c>
      <c r="J20" s="13">
        <f>J21</f>
        <v>604.4</v>
      </c>
      <c r="K20" s="13">
        <f>K21</f>
        <v>604.4</v>
      </c>
    </row>
    <row r="21" spans="1:11" ht="15">
      <c r="A21" s="15" t="s">
        <v>544</v>
      </c>
      <c r="B21" s="27" t="s">
        <v>380</v>
      </c>
      <c r="C21" s="27" t="s">
        <v>3</v>
      </c>
      <c r="D21" s="27" t="s">
        <v>24</v>
      </c>
      <c r="E21" s="27" t="s">
        <v>500</v>
      </c>
      <c r="F21" s="27" t="s">
        <v>369</v>
      </c>
      <c r="G21" s="27" t="s">
        <v>347</v>
      </c>
      <c r="H21" s="27" t="s">
        <v>91</v>
      </c>
      <c r="I21" s="13">
        <f>'прил Ведомств'!J800</f>
        <v>604.4</v>
      </c>
      <c r="J21" s="13">
        <f>'прил Ведомств'!K800</f>
        <v>604.4</v>
      </c>
      <c r="K21" s="13">
        <f>'прил Ведомств'!L800</f>
        <v>604.4</v>
      </c>
    </row>
    <row r="22" spans="1:11" ht="46.5">
      <c r="A22" s="6" t="s">
        <v>266</v>
      </c>
      <c r="B22" s="27" t="s">
        <v>380</v>
      </c>
      <c r="C22" s="27" t="s">
        <v>69</v>
      </c>
      <c r="D22" s="27"/>
      <c r="E22" s="27"/>
      <c r="F22" s="27"/>
      <c r="G22" s="27"/>
      <c r="H22" s="27"/>
      <c r="I22" s="13">
        <f>I23</f>
        <v>3111.7</v>
      </c>
      <c r="J22" s="13">
        <f>J23</f>
        <v>3111.7</v>
      </c>
      <c r="K22" s="13">
        <f>K23</f>
        <v>2583.9</v>
      </c>
    </row>
    <row r="23" spans="1:11" ht="30.75">
      <c r="A23" s="23" t="s">
        <v>175</v>
      </c>
      <c r="B23" s="27" t="s">
        <v>380</v>
      </c>
      <c r="C23" s="27" t="s">
        <v>69</v>
      </c>
      <c r="D23" s="27" t="s">
        <v>1</v>
      </c>
      <c r="E23" s="27"/>
      <c r="F23" s="27"/>
      <c r="G23" s="27"/>
      <c r="H23" s="27"/>
      <c r="I23" s="13">
        <f>I24+I29+I27</f>
        <v>3111.7</v>
      </c>
      <c r="J23" s="13">
        <f>J24+J29+J27</f>
        <v>3111.7</v>
      </c>
      <c r="K23" s="13">
        <f>K24+K29+K27</f>
        <v>2583.9</v>
      </c>
    </row>
    <row r="24" spans="1:11" ht="15">
      <c r="A24" s="6" t="s">
        <v>28</v>
      </c>
      <c r="B24" s="27" t="s">
        <v>380</v>
      </c>
      <c r="C24" s="27" t="s">
        <v>69</v>
      </c>
      <c r="D24" s="27" t="s">
        <v>1</v>
      </c>
      <c r="E24" s="27" t="s">
        <v>264</v>
      </c>
      <c r="F24" s="27" t="s">
        <v>369</v>
      </c>
      <c r="G24" s="27" t="s">
        <v>430</v>
      </c>
      <c r="H24" s="27"/>
      <c r="I24" s="13">
        <f>I25+I26</f>
        <v>1811.2</v>
      </c>
      <c r="J24" s="13">
        <f>J25+J26</f>
        <v>1811.2</v>
      </c>
      <c r="K24" s="13">
        <f>K25+K26</f>
        <v>1811.2</v>
      </c>
    </row>
    <row r="25" spans="1:11" ht="15">
      <c r="A25" s="15" t="s">
        <v>544</v>
      </c>
      <c r="B25" s="27" t="s">
        <v>380</v>
      </c>
      <c r="C25" s="27" t="s">
        <v>69</v>
      </c>
      <c r="D25" s="27" t="s">
        <v>1</v>
      </c>
      <c r="E25" s="27" t="s">
        <v>264</v>
      </c>
      <c r="F25" s="27" t="s">
        <v>369</v>
      </c>
      <c r="G25" s="27" t="s">
        <v>430</v>
      </c>
      <c r="H25" s="27" t="s">
        <v>91</v>
      </c>
      <c r="I25" s="13">
        <f>'прил Ведомств'!J804</f>
        <v>1764.2</v>
      </c>
      <c r="J25" s="13">
        <f>'прил Ведомств'!K804</f>
        <v>1764.2</v>
      </c>
      <c r="K25" s="13">
        <f>'прил Ведомств'!L804</f>
        <v>1764.2</v>
      </c>
    </row>
    <row r="26" spans="1:11" ht="30.75">
      <c r="A26" s="99" t="s">
        <v>189</v>
      </c>
      <c r="B26" s="27" t="s">
        <v>380</v>
      </c>
      <c r="C26" s="27" t="s">
        <v>69</v>
      </c>
      <c r="D26" s="27" t="s">
        <v>1</v>
      </c>
      <c r="E26" s="27" t="s">
        <v>264</v>
      </c>
      <c r="F26" s="27" t="s">
        <v>369</v>
      </c>
      <c r="G26" s="27" t="s">
        <v>430</v>
      </c>
      <c r="H26" s="27" t="s">
        <v>425</v>
      </c>
      <c r="I26" s="13">
        <f>'прил Ведомств'!J805</f>
        <v>47</v>
      </c>
      <c r="J26" s="13">
        <f>'прил Ведомств'!K805</f>
        <v>47</v>
      </c>
      <c r="K26" s="13">
        <f>'прил Ведомств'!L805</f>
        <v>47</v>
      </c>
    </row>
    <row r="27" spans="1:11" ht="62.25">
      <c r="A27" s="76" t="s">
        <v>601</v>
      </c>
      <c r="B27" s="27" t="s">
        <v>380</v>
      </c>
      <c r="C27" s="27" t="s">
        <v>69</v>
      </c>
      <c r="D27" s="27" t="s">
        <v>1</v>
      </c>
      <c r="E27" s="27" t="s">
        <v>264</v>
      </c>
      <c r="F27" s="27" t="s">
        <v>369</v>
      </c>
      <c r="G27" s="27" t="s">
        <v>347</v>
      </c>
      <c r="H27" s="27"/>
      <c r="I27" s="13">
        <f>I28</f>
        <v>772.7</v>
      </c>
      <c r="J27" s="13">
        <f>J28</f>
        <v>772.7</v>
      </c>
      <c r="K27" s="13">
        <f>K28</f>
        <v>772.7</v>
      </c>
    </row>
    <row r="28" spans="1:11" ht="15">
      <c r="A28" s="15" t="s">
        <v>544</v>
      </c>
      <c r="B28" s="27" t="s">
        <v>380</v>
      </c>
      <c r="C28" s="27" t="s">
        <v>69</v>
      </c>
      <c r="D28" s="27" t="s">
        <v>1</v>
      </c>
      <c r="E28" s="27" t="s">
        <v>264</v>
      </c>
      <c r="F28" s="27" t="s">
        <v>369</v>
      </c>
      <c r="G28" s="27" t="s">
        <v>347</v>
      </c>
      <c r="H28" s="27" t="s">
        <v>91</v>
      </c>
      <c r="I28" s="13">
        <f>'прил Ведомств'!J807</f>
        <v>772.7</v>
      </c>
      <c r="J28" s="13">
        <f>'прил Ведомств'!K807</f>
        <v>772.7</v>
      </c>
      <c r="K28" s="13">
        <f>'прил Ведомств'!L807</f>
        <v>772.7</v>
      </c>
    </row>
    <row r="29" spans="1:11" ht="15">
      <c r="A29" s="6" t="s">
        <v>231</v>
      </c>
      <c r="B29" s="27" t="s">
        <v>380</v>
      </c>
      <c r="C29" s="27" t="s">
        <v>69</v>
      </c>
      <c r="D29" s="27" t="s">
        <v>1</v>
      </c>
      <c r="E29" s="27" t="s">
        <v>264</v>
      </c>
      <c r="F29" s="27" t="s">
        <v>369</v>
      </c>
      <c r="G29" s="27" t="s">
        <v>143</v>
      </c>
      <c r="H29" s="27"/>
      <c r="I29" s="13">
        <f>I30+I31</f>
        <v>527.8</v>
      </c>
      <c r="J29" s="13">
        <f>J30+J31</f>
        <v>527.8</v>
      </c>
      <c r="K29" s="13">
        <f>K30+K31</f>
        <v>0</v>
      </c>
    </row>
    <row r="30" spans="1:11" ht="15">
      <c r="A30" s="15" t="s">
        <v>544</v>
      </c>
      <c r="B30" s="27" t="s">
        <v>380</v>
      </c>
      <c r="C30" s="27" t="s">
        <v>69</v>
      </c>
      <c r="D30" s="27" t="s">
        <v>1</v>
      </c>
      <c r="E30" s="27" t="s">
        <v>264</v>
      </c>
      <c r="F30" s="27" t="s">
        <v>369</v>
      </c>
      <c r="G30" s="27" t="s">
        <v>143</v>
      </c>
      <c r="H30" s="27" t="s">
        <v>91</v>
      </c>
      <c r="I30" s="13">
        <f>'прил Ведомств'!J809</f>
        <v>489.9</v>
      </c>
      <c r="J30" s="13">
        <f>'прил Ведомств'!K809</f>
        <v>489.9</v>
      </c>
      <c r="K30" s="13">
        <f>'прил Ведомств'!L809</f>
        <v>0</v>
      </c>
    </row>
    <row r="31" spans="1:11" ht="30.75">
      <c r="A31" s="99" t="s">
        <v>189</v>
      </c>
      <c r="B31" s="27" t="s">
        <v>380</v>
      </c>
      <c r="C31" s="27" t="s">
        <v>69</v>
      </c>
      <c r="D31" s="27" t="s">
        <v>1</v>
      </c>
      <c r="E31" s="27" t="s">
        <v>264</v>
      </c>
      <c r="F31" s="27" t="s">
        <v>369</v>
      </c>
      <c r="G31" s="27" t="s">
        <v>143</v>
      </c>
      <c r="H31" s="27" t="s">
        <v>425</v>
      </c>
      <c r="I31" s="13">
        <f>'прил Ведомств'!J810</f>
        <v>37.9</v>
      </c>
      <c r="J31" s="13">
        <f>'прил Ведомств'!K810</f>
        <v>37.9</v>
      </c>
      <c r="K31" s="13">
        <f>'прил Ведомств'!L810</f>
        <v>0</v>
      </c>
    </row>
    <row r="32" spans="1:12" ht="46.5">
      <c r="A32" s="6" t="s">
        <v>36</v>
      </c>
      <c r="B32" s="27" t="s">
        <v>380</v>
      </c>
      <c r="C32" s="27" t="s">
        <v>404</v>
      </c>
      <c r="D32" s="27"/>
      <c r="E32" s="27"/>
      <c r="F32" s="27"/>
      <c r="G32" s="27"/>
      <c r="H32" s="27"/>
      <c r="I32" s="13">
        <f>I33+I67+I78+I81</f>
        <v>70394</v>
      </c>
      <c r="J32" s="13">
        <f>J33+J67+J78+J81</f>
        <v>70511.40000000001</v>
      </c>
      <c r="K32" s="13">
        <f>K33+K67+K78+K81</f>
        <v>68998.4</v>
      </c>
      <c r="L32" s="17"/>
    </row>
    <row r="33" spans="1:12" ht="50.25">
      <c r="A33" s="100" t="s">
        <v>538</v>
      </c>
      <c r="B33" s="27" t="s">
        <v>380</v>
      </c>
      <c r="C33" s="27" t="s">
        <v>404</v>
      </c>
      <c r="D33" s="101" t="s">
        <v>314</v>
      </c>
      <c r="E33" s="95"/>
      <c r="F33" s="95"/>
      <c r="G33" s="95"/>
      <c r="H33" s="27"/>
      <c r="I33" s="13">
        <f>I34</f>
        <v>57596.100000000006</v>
      </c>
      <c r="J33" s="13">
        <f>J34</f>
        <v>57736.100000000006</v>
      </c>
      <c r="K33" s="13">
        <f>K34</f>
        <v>56220.9</v>
      </c>
      <c r="L33" s="17"/>
    </row>
    <row r="34" spans="1:12" ht="30.75">
      <c r="A34" s="6" t="s">
        <v>172</v>
      </c>
      <c r="B34" s="27" t="s">
        <v>380</v>
      </c>
      <c r="C34" s="27" t="s">
        <v>404</v>
      </c>
      <c r="D34" s="27" t="s">
        <v>314</v>
      </c>
      <c r="E34" s="27" t="s">
        <v>500</v>
      </c>
      <c r="F34" s="71"/>
      <c r="G34" s="71"/>
      <c r="H34" s="27"/>
      <c r="I34" s="13">
        <f>I35+I64</f>
        <v>57596.100000000006</v>
      </c>
      <c r="J34" s="13">
        <f>J35+J64</f>
        <v>57736.100000000006</v>
      </c>
      <c r="K34" s="13">
        <f>K35+K64</f>
        <v>56220.9</v>
      </c>
      <c r="L34" s="17"/>
    </row>
    <row r="35" spans="1:11" ht="30.75">
      <c r="A35" s="7" t="s">
        <v>104</v>
      </c>
      <c r="B35" s="27" t="s">
        <v>380</v>
      </c>
      <c r="C35" s="27" t="s">
        <v>404</v>
      </c>
      <c r="D35" s="27" t="s">
        <v>314</v>
      </c>
      <c r="E35" s="27" t="s">
        <v>500</v>
      </c>
      <c r="F35" s="27" t="s">
        <v>380</v>
      </c>
      <c r="G35" s="27"/>
      <c r="H35" s="27"/>
      <c r="I35" s="13">
        <f>I36+I43+I48+I50+I52+I54+I56+I58+I60+I62+I41+I46</f>
        <v>57096.100000000006</v>
      </c>
      <c r="J35" s="13">
        <f>J36+J43+J48+J50+J52+J54+J56+J58+J60+J62+J41+J46</f>
        <v>57236.100000000006</v>
      </c>
      <c r="K35" s="13">
        <f>K36+K43+K48+K50+K52+K54+K56+K58+K60+K62+K41+K46</f>
        <v>55720.9</v>
      </c>
    </row>
    <row r="36" spans="1:11" ht="15">
      <c r="A36" s="6" t="s">
        <v>28</v>
      </c>
      <c r="B36" s="27" t="s">
        <v>380</v>
      </c>
      <c r="C36" s="27" t="s">
        <v>404</v>
      </c>
      <c r="D36" s="27" t="s">
        <v>314</v>
      </c>
      <c r="E36" s="27" t="s">
        <v>500</v>
      </c>
      <c r="F36" s="27" t="s">
        <v>380</v>
      </c>
      <c r="G36" s="27" t="s">
        <v>430</v>
      </c>
      <c r="H36" s="27"/>
      <c r="I36" s="13">
        <f>I37+I38+I39+I40</f>
        <v>37678.700000000004</v>
      </c>
      <c r="J36" s="13">
        <f>J37+J38+J39+J40</f>
        <v>37828.700000000004</v>
      </c>
      <c r="K36" s="13">
        <f>K37+K38+K39+K40</f>
        <v>37828.700000000004</v>
      </c>
    </row>
    <row r="37" spans="1:11" ht="15">
      <c r="A37" s="15" t="s">
        <v>544</v>
      </c>
      <c r="B37" s="27" t="s">
        <v>380</v>
      </c>
      <c r="C37" s="27" t="s">
        <v>404</v>
      </c>
      <c r="D37" s="27" t="s">
        <v>314</v>
      </c>
      <c r="E37" s="27" t="s">
        <v>500</v>
      </c>
      <c r="F37" s="27" t="s">
        <v>380</v>
      </c>
      <c r="G37" s="27" t="s">
        <v>430</v>
      </c>
      <c r="H37" s="27" t="s">
        <v>91</v>
      </c>
      <c r="I37" s="13">
        <f>'прил Ведомств'!J274</f>
        <v>37454.600000000006</v>
      </c>
      <c r="J37" s="13">
        <f>'прил Ведомств'!K274</f>
        <v>37663.8</v>
      </c>
      <c r="K37" s="13">
        <f>'прил Ведомств'!L274</f>
        <v>37663.8</v>
      </c>
    </row>
    <row r="38" spans="1:11" ht="30.75">
      <c r="A38" s="15" t="s">
        <v>189</v>
      </c>
      <c r="B38" s="27" t="s">
        <v>380</v>
      </c>
      <c r="C38" s="27" t="s">
        <v>404</v>
      </c>
      <c r="D38" s="27" t="s">
        <v>314</v>
      </c>
      <c r="E38" s="27" t="s">
        <v>500</v>
      </c>
      <c r="F38" s="27" t="s">
        <v>380</v>
      </c>
      <c r="G38" s="27" t="s">
        <v>430</v>
      </c>
      <c r="H38" s="27" t="s">
        <v>425</v>
      </c>
      <c r="I38" s="13">
        <f>'прил Ведомств'!J275</f>
        <v>24.9</v>
      </c>
      <c r="J38" s="13">
        <f>'прил Ведомств'!K275</f>
        <v>24.9</v>
      </c>
      <c r="K38" s="13">
        <f>'прил Ведомств'!L275</f>
        <v>24.9</v>
      </c>
    </row>
    <row r="39" spans="1:11" ht="35.25" customHeight="1">
      <c r="A39" s="102" t="s">
        <v>415</v>
      </c>
      <c r="B39" s="27" t="s">
        <v>380</v>
      </c>
      <c r="C39" s="27" t="s">
        <v>404</v>
      </c>
      <c r="D39" s="27" t="s">
        <v>314</v>
      </c>
      <c r="E39" s="27" t="s">
        <v>500</v>
      </c>
      <c r="F39" s="27" t="s">
        <v>380</v>
      </c>
      <c r="G39" s="27" t="s">
        <v>430</v>
      </c>
      <c r="H39" s="27" t="s">
        <v>186</v>
      </c>
      <c r="I39" s="13">
        <f>'прил Ведомств'!J276</f>
        <v>59.2</v>
      </c>
      <c r="J39" s="13">
        <f>'прил Ведомств'!K276</f>
        <v>0</v>
      </c>
      <c r="K39" s="13">
        <f>'прил Ведомств'!L276</f>
        <v>0</v>
      </c>
    </row>
    <row r="40" spans="1:11" ht="15">
      <c r="A40" s="15" t="s">
        <v>443</v>
      </c>
      <c r="B40" s="27" t="s">
        <v>380</v>
      </c>
      <c r="C40" s="27" t="s">
        <v>404</v>
      </c>
      <c r="D40" s="27" t="s">
        <v>314</v>
      </c>
      <c r="E40" s="27" t="s">
        <v>500</v>
      </c>
      <c r="F40" s="27" t="s">
        <v>380</v>
      </c>
      <c r="G40" s="27" t="s">
        <v>430</v>
      </c>
      <c r="H40" s="27" t="s">
        <v>540</v>
      </c>
      <c r="I40" s="13">
        <f>'прил Ведомств'!J277</f>
        <v>140</v>
      </c>
      <c r="J40" s="13">
        <f>'прил Ведомств'!K277</f>
        <v>140</v>
      </c>
      <c r="K40" s="13">
        <f>'прил Ведомств'!L277</f>
        <v>140</v>
      </c>
    </row>
    <row r="41" spans="1:11" ht="62.25">
      <c r="A41" s="76" t="s">
        <v>601</v>
      </c>
      <c r="B41" s="27" t="s">
        <v>380</v>
      </c>
      <c r="C41" s="27" t="s">
        <v>404</v>
      </c>
      <c r="D41" s="27" t="s">
        <v>314</v>
      </c>
      <c r="E41" s="27" t="s">
        <v>500</v>
      </c>
      <c r="F41" s="27" t="s">
        <v>380</v>
      </c>
      <c r="G41" s="27" t="s">
        <v>347</v>
      </c>
      <c r="H41" s="27"/>
      <c r="I41" s="13">
        <f>I42</f>
        <v>15552.6</v>
      </c>
      <c r="J41" s="13">
        <f>J42</f>
        <v>15552.6</v>
      </c>
      <c r="K41" s="13">
        <f>K42</f>
        <v>15552.6</v>
      </c>
    </row>
    <row r="42" spans="1:11" ht="15">
      <c r="A42" s="15" t="s">
        <v>544</v>
      </c>
      <c r="B42" s="27" t="s">
        <v>380</v>
      </c>
      <c r="C42" s="27" t="s">
        <v>404</v>
      </c>
      <c r="D42" s="27" t="s">
        <v>314</v>
      </c>
      <c r="E42" s="27" t="s">
        <v>500</v>
      </c>
      <c r="F42" s="27" t="s">
        <v>380</v>
      </c>
      <c r="G42" s="27" t="s">
        <v>347</v>
      </c>
      <c r="H42" s="27" t="s">
        <v>91</v>
      </c>
      <c r="I42" s="13">
        <f>'прил Ведомств'!J279</f>
        <v>15552.6</v>
      </c>
      <c r="J42" s="13">
        <f>'прил Ведомств'!K279</f>
        <v>15552.6</v>
      </c>
      <c r="K42" s="13">
        <f>'прил Ведомств'!L279</f>
        <v>15552.6</v>
      </c>
    </row>
    <row r="43" spans="1:11" ht="46.5">
      <c r="A43" s="6" t="s">
        <v>106</v>
      </c>
      <c r="B43" s="27" t="s">
        <v>380</v>
      </c>
      <c r="C43" s="27" t="s">
        <v>404</v>
      </c>
      <c r="D43" s="27" t="s">
        <v>314</v>
      </c>
      <c r="E43" s="27" t="s">
        <v>500</v>
      </c>
      <c r="F43" s="27" t="s">
        <v>380</v>
      </c>
      <c r="G43" s="27" t="s">
        <v>335</v>
      </c>
      <c r="H43" s="27"/>
      <c r="I43" s="13">
        <f>I44+I45</f>
        <v>271</v>
      </c>
      <c r="J43" s="13">
        <f>J44+J45</f>
        <v>271</v>
      </c>
      <c r="K43" s="13">
        <f>K44+K45</f>
        <v>271</v>
      </c>
    </row>
    <row r="44" spans="1:11" ht="30.75">
      <c r="A44" s="15" t="s">
        <v>189</v>
      </c>
      <c r="B44" s="27" t="s">
        <v>380</v>
      </c>
      <c r="C44" s="27" t="s">
        <v>404</v>
      </c>
      <c r="D44" s="27" t="s">
        <v>314</v>
      </c>
      <c r="E44" s="27" t="s">
        <v>500</v>
      </c>
      <c r="F44" s="27" t="s">
        <v>380</v>
      </c>
      <c r="G44" s="27" t="s">
        <v>335</v>
      </c>
      <c r="H44" s="27" t="s">
        <v>425</v>
      </c>
      <c r="I44" s="13">
        <f>'прил Ведомств'!J281</f>
        <v>250</v>
      </c>
      <c r="J44" s="13">
        <f>'прил Ведомств'!K281</f>
        <v>250</v>
      </c>
      <c r="K44" s="13">
        <f>'прил Ведомств'!L281</f>
        <v>250</v>
      </c>
    </row>
    <row r="45" spans="1:11" ht="15">
      <c r="A45" s="31" t="s">
        <v>450</v>
      </c>
      <c r="B45" s="27" t="s">
        <v>380</v>
      </c>
      <c r="C45" s="27" t="s">
        <v>404</v>
      </c>
      <c r="D45" s="27" t="s">
        <v>314</v>
      </c>
      <c r="E45" s="27" t="s">
        <v>500</v>
      </c>
      <c r="F45" s="27" t="s">
        <v>380</v>
      </c>
      <c r="G45" s="27" t="s">
        <v>335</v>
      </c>
      <c r="H45" s="27" t="s">
        <v>507</v>
      </c>
      <c r="I45" s="13">
        <f>'прил Ведомств'!J282</f>
        <v>21</v>
      </c>
      <c r="J45" s="13">
        <f>'прил Ведомств'!K282</f>
        <v>21</v>
      </c>
      <c r="K45" s="13">
        <f>'прил Ведомств'!L282</f>
        <v>21</v>
      </c>
    </row>
    <row r="46" spans="1:11" ht="78">
      <c r="A46" s="6" t="s">
        <v>55</v>
      </c>
      <c r="B46" s="27" t="s">
        <v>380</v>
      </c>
      <c r="C46" s="27" t="s">
        <v>404</v>
      </c>
      <c r="D46" s="27" t="s">
        <v>314</v>
      </c>
      <c r="E46" s="27" t="s">
        <v>500</v>
      </c>
      <c r="F46" s="27" t="s">
        <v>380</v>
      </c>
      <c r="G46" s="27" t="s">
        <v>444</v>
      </c>
      <c r="H46" s="27"/>
      <c r="I46" s="13">
        <f>I47</f>
        <v>267</v>
      </c>
      <c r="J46" s="13">
        <f>J47</f>
        <v>267</v>
      </c>
      <c r="K46" s="13">
        <f>K47</f>
        <v>267</v>
      </c>
    </row>
    <row r="47" spans="1:11" ht="15">
      <c r="A47" s="15" t="s">
        <v>544</v>
      </c>
      <c r="B47" s="27" t="s">
        <v>380</v>
      </c>
      <c r="C47" s="27" t="s">
        <v>404</v>
      </c>
      <c r="D47" s="27" t="s">
        <v>314</v>
      </c>
      <c r="E47" s="27" t="s">
        <v>500</v>
      </c>
      <c r="F47" s="27" t="s">
        <v>380</v>
      </c>
      <c r="G47" s="27" t="s">
        <v>444</v>
      </c>
      <c r="H47" s="27" t="s">
        <v>91</v>
      </c>
      <c r="I47" s="13">
        <f>'прил Ведомств'!J284</f>
        <v>267</v>
      </c>
      <c r="J47" s="13">
        <f>'прил Ведомств'!K284</f>
        <v>267</v>
      </c>
      <c r="K47" s="13">
        <f>'прил Ведомств'!L284</f>
        <v>267</v>
      </c>
    </row>
    <row r="48" spans="1:11" ht="78">
      <c r="A48" s="6" t="s">
        <v>449</v>
      </c>
      <c r="B48" s="27" t="s">
        <v>380</v>
      </c>
      <c r="C48" s="27" t="s">
        <v>404</v>
      </c>
      <c r="D48" s="27" t="s">
        <v>314</v>
      </c>
      <c r="E48" s="27" t="s">
        <v>500</v>
      </c>
      <c r="F48" s="27" t="s">
        <v>380</v>
      </c>
      <c r="G48" s="27" t="s">
        <v>38</v>
      </c>
      <c r="H48" s="27"/>
      <c r="I48" s="13">
        <f>I49</f>
        <v>1438.1</v>
      </c>
      <c r="J48" s="13">
        <f>J49</f>
        <v>1438.1</v>
      </c>
      <c r="K48" s="13">
        <f>K49</f>
        <v>1438.1</v>
      </c>
    </row>
    <row r="49" spans="1:11" ht="15">
      <c r="A49" s="15" t="s">
        <v>544</v>
      </c>
      <c r="B49" s="27" t="s">
        <v>380</v>
      </c>
      <c r="C49" s="27" t="s">
        <v>404</v>
      </c>
      <c r="D49" s="27" t="s">
        <v>314</v>
      </c>
      <c r="E49" s="27" t="s">
        <v>500</v>
      </c>
      <c r="F49" s="27" t="s">
        <v>380</v>
      </c>
      <c r="G49" s="27" t="s">
        <v>38</v>
      </c>
      <c r="H49" s="27" t="s">
        <v>91</v>
      </c>
      <c r="I49" s="13">
        <f>'прил Ведомств'!J286</f>
        <v>1438.1</v>
      </c>
      <c r="J49" s="13">
        <f>'прил Ведомств'!K286</f>
        <v>1438.1</v>
      </c>
      <c r="K49" s="13">
        <f>'прил Ведомств'!L286</f>
        <v>1438.1</v>
      </c>
    </row>
    <row r="50" spans="1:11" ht="62.25">
      <c r="A50" s="6" t="s">
        <v>139</v>
      </c>
      <c r="B50" s="27" t="s">
        <v>380</v>
      </c>
      <c r="C50" s="27" t="s">
        <v>404</v>
      </c>
      <c r="D50" s="27" t="s">
        <v>314</v>
      </c>
      <c r="E50" s="27" t="s">
        <v>500</v>
      </c>
      <c r="F50" s="27" t="s">
        <v>380</v>
      </c>
      <c r="G50" s="27" t="s">
        <v>282</v>
      </c>
      <c r="H50" s="27"/>
      <c r="I50" s="13">
        <f>I51</f>
        <v>350</v>
      </c>
      <c r="J50" s="13">
        <f>J51</f>
        <v>340</v>
      </c>
      <c r="K50" s="13">
        <f>K51</f>
        <v>340.2</v>
      </c>
    </row>
    <row r="51" spans="1:11" ht="15">
      <c r="A51" s="15" t="s">
        <v>544</v>
      </c>
      <c r="B51" s="27" t="s">
        <v>380</v>
      </c>
      <c r="C51" s="27" t="s">
        <v>404</v>
      </c>
      <c r="D51" s="27" t="s">
        <v>314</v>
      </c>
      <c r="E51" s="27" t="s">
        <v>500</v>
      </c>
      <c r="F51" s="27" t="s">
        <v>380</v>
      </c>
      <c r="G51" s="27" t="s">
        <v>282</v>
      </c>
      <c r="H51" s="27" t="s">
        <v>91</v>
      </c>
      <c r="I51" s="13">
        <f>'прил Ведомств'!J288</f>
        <v>350</v>
      </c>
      <c r="J51" s="13">
        <f>'прил Ведомств'!K288</f>
        <v>340</v>
      </c>
      <c r="K51" s="13">
        <f>'прил Ведомств'!L288</f>
        <v>340.2</v>
      </c>
    </row>
    <row r="52" spans="1:11" ht="78">
      <c r="A52" s="6" t="s">
        <v>423</v>
      </c>
      <c r="B52" s="27" t="s">
        <v>380</v>
      </c>
      <c r="C52" s="27" t="s">
        <v>404</v>
      </c>
      <c r="D52" s="27" t="s">
        <v>314</v>
      </c>
      <c r="E52" s="27" t="s">
        <v>500</v>
      </c>
      <c r="F52" s="27" t="s">
        <v>380</v>
      </c>
      <c r="G52" s="27" t="s">
        <v>70</v>
      </c>
      <c r="H52" s="27"/>
      <c r="I52" s="13">
        <f>I53</f>
        <v>23.3</v>
      </c>
      <c r="J52" s="13">
        <f>J53</f>
        <v>23.3</v>
      </c>
      <c r="K52" s="13">
        <f>K53</f>
        <v>23.3</v>
      </c>
    </row>
    <row r="53" spans="1:11" ht="15">
      <c r="A53" s="15" t="s">
        <v>544</v>
      </c>
      <c r="B53" s="27" t="s">
        <v>380</v>
      </c>
      <c r="C53" s="27" t="s">
        <v>404</v>
      </c>
      <c r="D53" s="27" t="s">
        <v>314</v>
      </c>
      <c r="E53" s="27" t="s">
        <v>500</v>
      </c>
      <c r="F53" s="27" t="s">
        <v>380</v>
      </c>
      <c r="G53" s="27" t="s">
        <v>70</v>
      </c>
      <c r="H53" s="27" t="s">
        <v>91</v>
      </c>
      <c r="I53" s="13">
        <f>'прил Ведомств'!J290</f>
        <v>23.3</v>
      </c>
      <c r="J53" s="13">
        <f>'прил Ведомств'!K290</f>
        <v>23.3</v>
      </c>
      <c r="K53" s="13">
        <f>'прил Ведомств'!L290</f>
        <v>23.3</v>
      </c>
    </row>
    <row r="54" spans="1:11" ht="46.5">
      <c r="A54" s="6" t="s">
        <v>134</v>
      </c>
      <c r="B54" s="27" t="s">
        <v>380</v>
      </c>
      <c r="C54" s="27" t="s">
        <v>404</v>
      </c>
      <c r="D54" s="27" t="s">
        <v>314</v>
      </c>
      <c r="E54" s="27" t="s">
        <v>500</v>
      </c>
      <c r="F54" s="27" t="s">
        <v>380</v>
      </c>
      <c r="G54" s="27" t="s">
        <v>228</v>
      </c>
      <c r="H54" s="27"/>
      <c r="I54" s="13">
        <f>I55</f>
        <v>76.5</v>
      </c>
      <c r="J54" s="13">
        <f>J55</f>
        <v>76.5</v>
      </c>
      <c r="K54" s="13">
        <f>K55</f>
        <v>0</v>
      </c>
    </row>
    <row r="55" spans="1:11" ht="15">
      <c r="A55" s="15" t="s">
        <v>544</v>
      </c>
      <c r="B55" s="27" t="s">
        <v>380</v>
      </c>
      <c r="C55" s="27" t="s">
        <v>404</v>
      </c>
      <c r="D55" s="27" t="s">
        <v>314</v>
      </c>
      <c r="E55" s="27" t="s">
        <v>500</v>
      </c>
      <c r="F55" s="27" t="s">
        <v>380</v>
      </c>
      <c r="G55" s="27" t="s">
        <v>228</v>
      </c>
      <c r="H55" s="27" t="s">
        <v>91</v>
      </c>
      <c r="I55" s="13">
        <f>'прил Ведомств'!J292</f>
        <v>76.5</v>
      </c>
      <c r="J55" s="13">
        <f>'прил Ведомств'!K292</f>
        <v>76.5</v>
      </c>
      <c r="K55" s="13">
        <f>'прил Ведомств'!L292</f>
        <v>0</v>
      </c>
    </row>
    <row r="56" spans="1:11" ht="46.5">
      <c r="A56" s="6" t="s">
        <v>288</v>
      </c>
      <c r="B56" s="27" t="s">
        <v>380</v>
      </c>
      <c r="C56" s="27" t="s">
        <v>404</v>
      </c>
      <c r="D56" s="27" t="s">
        <v>314</v>
      </c>
      <c r="E56" s="27" t="s">
        <v>500</v>
      </c>
      <c r="F56" s="27" t="s">
        <v>380</v>
      </c>
      <c r="G56" s="27" t="s">
        <v>251</v>
      </c>
      <c r="H56" s="27"/>
      <c r="I56" s="13">
        <f>I57</f>
        <v>240</v>
      </c>
      <c r="J56" s="13">
        <f>J57</f>
        <v>240</v>
      </c>
      <c r="K56" s="13">
        <f>K57</f>
        <v>0</v>
      </c>
    </row>
    <row r="57" spans="1:11" ht="15">
      <c r="A57" s="15" t="s">
        <v>544</v>
      </c>
      <c r="B57" s="27" t="s">
        <v>380</v>
      </c>
      <c r="C57" s="27" t="s">
        <v>404</v>
      </c>
      <c r="D57" s="27" t="s">
        <v>314</v>
      </c>
      <c r="E57" s="27" t="s">
        <v>500</v>
      </c>
      <c r="F57" s="27" t="s">
        <v>380</v>
      </c>
      <c r="G57" s="27" t="s">
        <v>251</v>
      </c>
      <c r="H57" s="27" t="s">
        <v>91</v>
      </c>
      <c r="I57" s="13">
        <f>'прил Ведомств'!J294</f>
        <v>240</v>
      </c>
      <c r="J57" s="13">
        <f>'прил Ведомств'!K294</f>
        <v>240</v>
      </c>
      <c r="K57" s="13">
        <f>'прил Ведомств'!L294</f>
        <v>0</v>
      </c>
    </row>
    <row r="58" spans="1:11" ht="46.5">
      <c r="A58" s="6" t="s">
        <v>448</v>
      </c>
      <c r="B58" s="27" t="s">
        <v>380</v>
      </c>
      <c r="C58" s="27" t="s">
        <v>404</v>
      </c>
      <c r="D58" s="27" t="s">
        <v>314</v>
      </c>
      <c r="E58" s="27" t="s">
        <v>500</v>
      </c>
      <c r="F58" s="27" t="s">
        <v>380</v>
      </c>
      <c r="G58" s="27" t="s">
        <v>118</v>
      </c>
      <c r="H58" s="27"/>
      <c r="I58" s="13">
        <f>I59</f>
        <v>0</v>
      </c>
      <c r="J58" s="13">
        <f>J59</f>
        <v>0</v>
      </c>
      <c r="K58" s="13">
        <f>K59</f>
        <v>0</v>
      </c>
    </row>
    <row r="59" spans="1:11" ht="15">
      <c r="A59" s="15" t="s">
        <v>544</v>
      </c>
      <c r="B59" s="27" t="s">
        <v>380</v>
      </c>
      <c r="C59" s="27" t="s">
        <v>404</v>
      </c>
      <c r="D59" s="27" t="s">
        <v>314</v>
      </c>
      <c r="E59" s="27" t="s">
        <v>500</v>
      </c>
      <c r="F59" s="27" t="s">
        <v>380</v>
      </c>
      <c r="G59" s="27" t="s">
        <v>118</v>
      </c>
      <c r="H59" s="27" t="s">
        <v>91</v>
      </c>
      <c r="I59" s="13">
        <f>'прил Ведомств'!J296</f>
        <v>0</v>
      </c>
      <c r="J59" s="13">
        <f>'прил Ведомств'!K296</f>
        <v>0</v>
      </c>
      <c r="K59" s="13">
        <f>'прил Ведомств'!L296</f>
        <v>0</v>
      </c>
    </row>
    <row r="60" spans="1:11" ht="30.75">
      <c r="A60" s="6" t="s">
        <v>208</v>
      </c>
      <c r="B60" s="27" t="s">
        <v>380</v>
      </c>
      <c r="C60" s="27" t="s">
        <v>404</v>
      </c>
      <c r="D60" s="27" t="s">
        <v>314</v>
      </c>
      <c r="E60" s="27" t="s">
        <v>500</v>
      </c>
      <c r="F60" s="27" t="s">
        <v>380</v>
      </c>
      <c r="G60" s="27" t="s">
        <v>524</v>
      </c>
      <c r="H60" s="27"/>
      <c r="I60" s="13">
        <f>I61</f>
        <v>1051.3</v>
      </c>
      <c r="J60" s="13">
        <f>J61</f>
        <v>1051.3</v>
      </c>
      <c r="K60" s="13">
        <f>K61</f>
        <v>0</v>
      </c>
    </row>
    <row r="61" spans="1:11" ht="15">
      <c r="A61" s="15" t="s">
        <v>544</v>
      </c>
      <c r="B61" s="27" t="s">
        <v>380</v>
      </c>
      <c r="C61" s="27" t="s">
        <v>404</v>
      </c>
      <c r="D61" s="27" t="s">
        <v>314</v>
      </c>
      <c r="E61" s="27" t="s">
        <v>500</v>
      </c>
      <c r="F61" s="27" t="s">
        <v>380</v>
      </c>
      <c r="G61" s="27" t="s">
        <v>524</v>
      </c>
      <c r="H61" s="27" t="s">
        <v>91</v>
      </c>
      <c r="I61" s="13">
        <f>'прил Ведомств'!J298</f>
        <v>1051.3</v>
      </c>
      <c r="J61" s="13">
        <f>'прил Ведомств'!K298</f>
        <v>1051.3</v>
      </c>
      <c r="K61" s="13">
        <f>'прил Ведомств'!L298</f>
        <v>0</v>
      </c>
    </row>
    <row r="62" spans="1:11" ht="15">
      <c r="A62" s="6" t="s">
        <v>253</v>
      </c>
      <c r="B62" s="27" t="s">
        <v>380</v>
      </c>
      <c r="C62" s="27" t="s">
        <v>404</v>
      </c>
      <c r="D62" s="27" t="s">
        <v>314</v>
      </c>
      <c r="E62" s="27" t="s">
        <v>500</v>
      </c>
      <c r="F62" s="27" t="s">
        <v>380</v>
      </c>
      <c r="G62" s="27" t="s">
        <v>334</v>
      </c>
      <c r="H62" s="27"/>
      <c r="I62" s="13">
        <f>I63</f>
        <v>147.60000000000002</v>
      </c>
      <c r="J62" s="13">
        <f>J63</f>
        <v>147.60000000000002</v>
      </c>
      <c r="K62" s="13">
        <f>K63</f>
        <v>0</v>
      </c>
    </row>
    <row r="63" spans="1:11" ht="15">
      <c r="A63" s="15" t="s">
        <v>544</v>
      </c>
      <c r="B63" s="27" t="s">
        <v>380</v>
      </c>
      <c r="C63" s="27" t="s">
        <v>404</v>
      </c>
      <c r="D63" s="27" t="s">
        <v>314</v>
      </c>
      <c r="E63" s="27" t="s">
        <v>500</v>
      </c>
      <c r="F63" s="27" t="s">
        <v>380</v>
      </c>
      <c r="G63" s="27" t="s">
        <v>334</v>
      </c>
      <c r="H63" s="27" t="s">
        <v>91</v>
      </c>
      <c r="I63" s="13">
        <f>'прил Ведомств'!J300</f>
        <v>147.60000000000002</v>
      </c>
      <c r="J63" s="13">
        <f>'прил Ведомств'!K300</f>
        <v>147.60000000000002</v>
      </c>
      <c r="K63" s="13">
        <f>'прил Ведомств'!L300</f>
        <v>0</v>
      </c>
    </row>
    <row r="64" spans="1:11" ht="62.25">
      <c r="A64" s="6" t="s">
        <v>319</v>
      </c>
      <c r="B64" s="27" t="s">
        <v>380</v>
      </c>
      <c r="C64" s="27" t="s">
        <v>404</v>
      </c>
      <c r="D64" s="27" t="s">
        <v>314</v>
      </c>
      <c r="E64" s="27" t="s">
        <v>500</v>
      </c>
      <c r="F64" s="27" t="s">
        <v>404</v>
      </c>
      <c r="G64" s="27"/>
      <c r="H64" s="27"/>
      <c r="I64" s="13">
        <f aca="true" t="shared" si="1" ref="I64:K65">I65</f>
        <v>500</v>
      </c>
      <c r="J64" s="13">
        <f t="shared" si="1"/>
        <v>500</v>
      </c>
      <c r="K64" s="13">
        <f t="shared" si="1"/>
        <v>500</v>
      </c>
    </row>
    <row r="65" spans="1:11" ht="46.5">
      <c r="A65" s="6" t="s">
        <v>106</v>
      </c>
      <c r="B65" s="27" t="s">
        <v>380</v>
      </c>
      <c r="C65" s="27" t="s">
        <v>404</v>
      </c>
      <c r="D65" s="27" t="s">
        <v>314</v>
      </c>
      <c r="E65" s="27" t="s">
        <v>500</v>
      </c>
      <c r="F65" s="27" t="s">
        <v>404</v>
      </c>
      <c r="G65" s="27" t="s">
        <v>335</v>
      </c>
      <c r="H65" s="27"/>
      <c r="I65" s="13">
        <f t="shared" si="1"/>
        <v>500</v>
      </c>
      <c r="J65" s="13">
        <f t="shared" si="1"/>
        <v>500</v>
      </c>
      <c r="K65" s="13">
        <f t="shared" si="1"/>
        <v>500</v>
      </c>
    </row>
    <row r="66" spans="1:11" ht="30.75">
      <c r="A66" s="15" t="s">
        <v>189</v>
      </c>
      <c r="B66" s="27" t="s">
        <v>380</v>
      </c>
      <c r="C66" s="27" t="s">
        <v>404</v>
      </c>
      <c r="D66" s="27" t="s">
        <v>314</v>
      </c>
      <c r="E66" s="27" t="s">
        <v>500</v>
      </c>
      <c r="F66" s="27" t="s">
        <v>404</v>
      </c>
      <c r="G66" s="27" t="s">
        <v>335</v>
      </c>
      <c r="H66" s="27" t="s">
        <v>425</v>
      </c>
      <c r="I66" s="13">
        <f>'прил Ведомств'!J303</f>
        <v>500</v>
      </c>
      <c r="J66" s="13">
        <f>'прил Ведомств'!K303</f>
        <v>500</v>
      </c>
      <c r="K66" s="13">
        <f>'прил Ведомств'!L303</f>
        <v>500</v>
      </c>
    </row>
    <row r="67" spans="1:11" ht="46.5">
      <c r="A67" s="103" t="s">
        <v>113</v>
      </c>
      <c r="B67" s="27" t="s">
        <v>380</v>
      </c>
      <c r="C67" s="27" t="s">
        <v>404</v>
      </c>
      <c r="D67" s="27" t="s">
        <v>75</v>
      </c>
      <c r="E67" s="27"/>
      <c r="F67" s="27"/>
      <c r="G67" s="27"/>
      <c r="H67" s="104"/>
      <c r="I67" s="13">
        <f>I68</f>
        <v>12777.900000000001</v>
      </c>
      <c r="J67" s="13">
        <f>J68</f>
        <v>12775.300000000001</v>
      </c>
      <c r="K67" s="13">
        <f>K68</f>
        <v>12777.5</v>
      </c>
    </row>
    <row r="68" spans="1:11" ht="46.5">
      <c r="A68" s="57" t="s">
        <v>47</v>
      </c>
      <c r="B68" s="27" t="s">
        <v>380</v>
      </c>
      <c r="C68" s="27" t="s">
        <v>404</v>
      </c>
      <c r="D68" s="27" t="s">
        <v>75</v>
      </c>
      <c r="E68" s="27" t="s">
        <v>359</v>
      </c>
      <c r="F68" s="27"/>
      <c r="G68" s="27"/>
      <c r="H68" s="104"/>
      <c r="I68" s="13">
        <f>I69+I75</f>
        <v>12777.900000000001</v>
      </c>
      <c r="J68" s="13">
        <f>J69+J75</f>
        <v>12775.300000000001</v>
      </c>
      <c r="K68" s="13">
        <f>K69+K75</f>
        <v>12777.5</v>
      </c>
    </row>
    <row r="69" spans="1:11" ht="46.5">
      <c r="A69" s="7" t="s">
        <v>325</v>
      </c>
      <c r="B69" s="27" t="s">
        <v>380</v>
      </c>
      <c r="C69" s="27" t="s">
        <v>404</v>
      </c>
      <c r="D69" s="27" t="s">
        <v>75</v>
      </c>
      <c r="E69" s="27" t="s">
        <v>359</v>
      </c>
      <c r="F69" s="27" t="s">
        <v>380</v>
      </c>
      <c r="G69" s="27"/>
      <c r="H69" s="104"/>
      <c r="I69" s="13">
        <f>I70+I73</f>
        <v>12429.400000000001</v>
      </c>
      <c r="J69" s="13">
        <f>J70+J73</f>
        <v>12426.800000000001</v>
      </c>
      <c r="K69" s="13">
        <f>K70+K73</f>
        <v>12429</v>
      </c>
    </row>
    <row r="70" spans="1:11" ht="15">
      <c r="A70" s="6" t="s">
        <v>28</v>
      </c>
      <c r="B70" s="27" t="s">
        <v>380</v>
      </c>
      <c r="C70" s="27" t="s">
        <v>404</v>
      </c>
      <c r="D70" s="27" t="s">
        <v>75</v>
      </c>
      <c r="E70" s="27" t="s">
        <v>359</v>
      </c>
      <c r="F70" s="27" t="s">
        <v>380</v>
      </c>
      <c r="G70" s="27" t="s">
        <v>430</v>
      </c>
      <c r="H70" s="27"/>
      <c r="I70" s="13">
        <f>I71+I72</f>
        <v>7998.4000000000015</v>
      </c>
      <c r="J70" s="13">
        <f>J71+J72</f>
        <v>7995.800000000001</v>
      </c>
      <c r="K70" s="13">
        <f>K71+K72</f>
        <v>7998.000000000001</v>
      </c>
    </row>
    <row r="71" spans="1:12" ht="15">
      <c r="A71" s="15" t="s">
        <v>544</v>
      </c>
      <c r="B71" s="27" t="s">
        <v>380</v>
      </c>
      <c r="C71" s="27" t="s">
        <v>404</v>
      </c>
      <c r="D71" s="27" t="s">
        <v>75</v>
      </c>
      <c r="E71" s="27" t="s">
        <v>359</v>
      </c>
      <c r="F71" s="27" t="s">
        <v>380</v>
      </c>
      <c r="G71" s="27" t="s">
        <v>430</v>
      </c>
      <c r="H71" s="27" t="s">
        <v>91</v>
      </c>
      <c r="I71" s="13">
        <f>'прил Ведомств'!J221</f>
        <v>7943.4000000000015</v>
      </c>
      <c r="J71" s="13">
        <f>'прил Ведомств'!K221</f>
        <v>7939.700000000001</v>
      </c>
      <c r="K71" s="13">
        <f>'прил Ведомств'!L221</f>
        <v>7939.700000000001</v>
      </c>
      <c r="L71" s="17"/>
    </row>
    <row r="72" spans="1:12" ht="30.75">
      <c r="A72" s="15" t="s">
        <v>189</v>
      </c>
      <c r="B72" s="27" t="s">
        <v>380</v>
      </c>
      <c r="C72" s="27" t="s">
        <v>404</v>
      </c>
      <c r="D72" s="27" t="s">
        <v>75</v>
      </c>
      <c r="E72" s="27" t="s">
        <v>359</v>
      </c>
      <c r="F72" s="27" t="s">
        <v>380</v>
      </c>
      <c r="G72" s="27" t="s">
        <v>430</v>
      </c>
      <c r="H72" s="27" t="s">
        <v>425</v>
      </c>
      <c r="I72" s="13">
        <f>'прил Ведомств'!J222</f>
        <v>55</v>
      </c>
      <c r="J72" s="13">
        <f>'прил Ведомств'!K222</f>
        <v>56.1</v>
      </c>
      <c r="K72" s="13">
        <f>'прил Ведомств'!L222</f>
        <v>58.3</v>
      </c>
      <c r="L72" s="17"/>
    </row>
    <row r="73" spans="1:12" ht="62.25">
      <c r="A73" s="76" t="s">
        <v>601</v>
      </c>
      <c r="B73" s="27" t="s">
        <v>380</v>
      </c>
      <c r="C73" s="27" t="s">
        <v>404</v>
      </c>
      <c r="D73" s="27" t="s">
        <v>75</v>
      </c>
      <c r="E73" s="27" t="s">
        <v>359</v>
      </c>
      <c r="F73" s="27" t="s">
        <v>380</v>
      </c>
      <c r="G73" s="27" t="s">
        <v>347</v>
      </c>
      <c r="H73" s="27"/>
      <c r="I73" s="13">
        <f>I74</f>
        <v>4431</v>
      </c>
      <c r="J73" s="13">
        <f>J74</f>
        <v>4431</v>
      </c>
      <c r="K73" s="13">
        <f>K74</f>
        <v>4431</v>
      </c>
      <c r="L73" s="17"/>
    </row>
    <row r="74" spans="1:12" ht="15">
      <c r="A74" s="15" t="s">
        <v>544</v>
      </c>
      <c r="B74" s="27" t="s">
        <v>380</v>
      </c>
      <c r="C74" s="27" t="s">
        <v>404</v>
      </c>
      <c r="D74" s="27" t="s">
        <v>75</v>
      </c>
      <c r="E74" s="27" t="s">
        <v>359</v>
      </c>
      <c r="F74" s="27" t="s">
        <v>380</v>
      </c>
      <c r="G74" s="27" t="s">
        <v>347</v>
      </c>
      <c r="H74" s="27" t="s">
        <v>91</v>
      </c>
      <c r="I74" s="13">
        <f>'прил Ведомств'!J224</f>
        <v>4431</v>
      </c>
      <c r="J74" s="13">
        <f>'прил Ведомств'!K224</f>
        <v>4431</v>
      </c>
      <c r="K74" s="13">
        <f>'прил Ведомств'!L224</f>
        <v>4431</v>
      </c>
      <c r="L74" s="17"/>
    </row>
    <row r="75" spans="1:12" ht="30.75">
      <c r="A75" s="7" t="s">
        <v>412</v>
      </c>
      <c r="B75" s="27" t="s">
        <v>380</v>
      </c>
      <c r="C75" s="27" t="s">
        <v>404</v>
      </c>
      <c r="D75" s="27" t="s">
        <v>75</v>
      </c>
      <c r="E75" s="27" t="s">
        <v>359</v>
      </c>
      <c r="F75" s="27" t="s">
        <v>382</v>
      </c>
      <c r="G75" s="27"/>
      <c r="H75" s="27"/>
      <c r="I75" s="13">
        <f aca="true" t="shared" si="2" ref="I75:K76">I76</f>
        <v>348.5</v>
      </c>
      <c r="J75" s="13">
        <f t="shared" si="2"/>
        <v>348.5</v>
      </c>
      <c r="K75" s="13">
        <f t="shared" si="2"/>
        <v>348.5</v>
      </c>
      <c r="L75" s="17"/>
    </row>
    <row r="76" spans="1:12" ht="78">
      <c r="A76" s="7" t="s">
        <v>409</v>
      </c>
      <c r="B76" s="27" t="s">
        <v>380</v>
      </c>
      <c r="C76" s="27" t="s">
        <v>404</v>
      </c>
      <c r="D76" s="27" t="s">
        <v>75</v>
      </c>
      <c r="E76" s="27" t="s">
        <v>359</v>
      </c>
      <c r="F76" s="27" t="s">
        <v>382</v>
      </c>
      <c r="G76" s="27" t="s">
        <v>218</v>
      </c>
      <c r="H76" s="27"/>
      <c r="I76" s="13">
        <f t="shared" si="2"/>
        <v>348.5</v>
      </c>
      <c r="J76" s="13">
        <f t="shared" si="2"/>
        <v>348.5</v>
      </c>
      <c r="K76" s="13">
        <f t="shared" si="2"/>
        <v>348.5</v>
      </c>
      <c r="L76" s="17"/>
    </row>
    <row r="77" spans="1:12" ht="30.75">
      <c r="A77" s="15" t="s">
        <v>189</v>
      </c>
      <c r="B77" s="27" t="s">
        <v>380</v>
      </c>
      <c r="C77" s="27" t="s">
        <v>404</v>
      </c>
      <c r="D77" s="27" t="s">
        <v>75</v>
      </c>
      <c r="E77" s="27" t="s">
        <v>359</v>
      </c>
      <c r="F77" s="27" t="s">
        <v>382</v>
      </c>
      <c r="G77" s="27" t="s">
        <v>218</v>
      </c>
      <c r="H77" s="16" t="s">
        <v>425</v>
      </c>
      <c r="I77" s="13">
        <f>'прил Ведомств'!J227</f>
        <v>348.5</v>
      </c>
      <c r="J77" s="13">
        <f>'прил Ведомств'!K227</f>
        <v>348.5</v>
      </c>
      <c r="K77" s="13">
        <f>'прил Ведомств'!L227</f>
        <v>348.5</v>
      </c>
      <c r="L77" s="17"/>
    </row>
    <row r="78" spans="1:12" ht="15">
      <c r="A78" s="6" t="s">
        <v>95</v>
      </c>
      <c r="B78" s="27" t="s">
        <v>380</v>
      </c>
      <c r="C78" s="27" t="s">
        <v>404</v>
      </c>
      <c r="D78" s="27" t="s">
        <v>401</v>
      </c>
      <c r="E78" s="27"/>
      <c r="F78" s="27"/>
      <c r="G78" s="27"/>
      <c r="H78" s="27"/>
      <c r="I78" s="13">
        <f aca="true" t="shared" si="3" ref="I78:K79">I79</f>
        <v>0</v>
      </c>
      <c r="J78" s="13">
        <f t="shared" si="3"/>
        <v>0</v>
      </c>
      <c r="K78" s="13">
        <f t="shared" si="3"/>
        <v>0</v>
      </c>
      <c r="L78" s="17"/>
    </row>
    <row r="79" spans="1:12" ht="30.75">
      <c r="A79" s="6" t="s">
        <v>226</v>
      </c>
      <c r="B79" s="27" t="s">
        <v>380</v>
      </c>
      <c r="C79" s="27" t="s">
        <v>404</v>
      </c>
      <c r="D79" s="27" t="s">
        <v>401</v>
      </c>
      <c r="E79" s="27" t="s">
        <v>269</v>
      </c>
      <c r="F79" s="27" t="s">
        <v>369</v>
      </c>
      <c r="G79" s="27" t="s">
        <v>185</v>
      </c>
      <c r="H79" s="27"/>
      <c r="I79" s="13">
        <f t="shared" si="3"/>
        <v>0</v>
      </c>
      <c r="J79" s="13">
        <f t="shared" si="3"/>
        <v>0</v>
      </c>
      <c r="K79" s="13">
        <f t="shared" si="3"/>
        <v>0</v>
      </c>
      <c r="L79" s="17"/>
    </row>
    <row r="80" spans="1:12" ht="30.75">
      <c r="A80" s="15" t="s">
        <v>189</v>
      </c>
      <c r="B80" s="27" t="s">
        <v>380</v>
      </c>
      <c r="C80" s="27" t="s">
        <v>404</v>
      </c>
      <c r="D80" s="27" t="s">
        <v>401</v>
      </c>
      <c r="E80" s="27" t="s">
        <v>269</v>
      </c>
      <c r="F80" s="27" t="s">
        <v>369</v>
      </c>
      <c r="G80" s="27" t="s">
        <v>185</v>
      </c>
      <c r="H80" s="27" t="s">
        <v>425</v>
      </c>
      <c r="I80" s="13">
        <f>'прил Ведомств'!J306</f>
        <v>0</v>
      </c>
      <c r="J80" s="13">
        <f>'прил Ведомств'!K306</f>
        <v>0</v>
      </c>
      <c r="K80" s="13">
        <f>'прил Ведомств'!L306</f>
        <v>0</v>
      </c>
      <c r="L80" s="17"/>
    </row>
    <row r="81" spans="1:12" ht="30.75">
      <c r="A81" s="23" t="s">
        <v>136</v>
      </c>
      <c r="B81" s="27" t="s">
        <v>380</v>
      </c>
      <c r="C81" s="27" t="s">
        <v>404</v>
      </c>
      <c r="D81" s="27" t="s">
        <v>24</v>
      </c>
      <c r="E81" s="27"/>
      <c r="F81" s="27"/>
      <c r="G81" s="27"/>
      <c r="H81" s="27"/>
      <c r="I81" s="13">
        <f>I82</f>
        <v>20</v>
      </c>
      <c r="J81" s="13">
        <f>J82</f>
        <v>0</v>
      </c>
      <c r="K81" s="13">
        <f>K82</f>
        <v>0</v>
      </c>
      <c r="L81" s="17"/>
    </row>
    <row r="82" spans="1:12" ht="15">
      <c r="A82" s="6" t="s">
        <v>28</v>
      </c>
      <c r="B82" s="27" t="s">
        <v>380</v>
      </c>
      <c r="C82" s="27" t="s">
        <v>404</v>
      </c>
      <c r="D82" s="27" t="s">
        <v>24</v>
      </c>
      <c r="E82" s="27" t="s">
        <v>264</v>
      </c>
      <c r="F82" s="27" t="s">
        <v>369</v>
      </c>
      <c r="G82" s="27" t="s">
        <v>430</v>
      </c>
      <c r="H82" s="27"/>
      <c r="I82" s="13">
        <f>I84+I83</f>
        <v>20</v>
      </c>
      <c r="J82" s="13">
        <f>J84</f>
        <v>0</v>
      </c>
      <c r="K82" s="13">
        <f>K84</f>
        <v>0</v>
      </c>
      <c r="L82" s="17"/>
    </row>
    <row r="83" spans="1:12" ht="15">
      <c r="A83" s="65" t="s">
        <v>224</v>
      </c>
      <c r="B83" s="27" t="s">
        <v>380</v>
      </c>
      <c r="C83" s="27" t="s">
        <v>404</v>
      </c>
      <c r="D83" s="27" t="s">
        <v>24</v>
      </c>
      <c r="E83" s="27" t="s">
        <v>264</v>
      </c>
      <c r="F83" s="27" t="s">
        <v>369</v>
      </c>
      <c r="G83" s="27" t="s">
        <v>430</v>
      </c>
      <c r="H83" s="27" t="s">
        <v>399</v>
      </c>
      <c r="I83" s="13">
        <f>'прил Ведомств'!J309+'прил Ведомств'!J230</f>
        <v>0</v>
      </c>
      <c r="J83" s="13">
        <f>'прил Ведомств'!K309+'прил Ведомств'!K230</f>
        <v>0</v>
      </c>
      <c r="K83" s="13">
        <f>'прил Ведомств'!L309+'прил Ведомств'!L230</f>
        <v>0</v>
      </c>
      <c r="L83" s="17"/>
    </row>
    <row r="84" spans="1:12" ht="15">
      <c r="A84" s="65" t="s">
        <v>443</v>
      </c>
      <c r="B84" s="27" t="s">
        <v>380</v>
      </c>
      <c r="C84" s="27" t="s">
        <v>404</v>
      </c>
      <c r="D84" s="27" t="s">
        <v>24</v>
      </c>
      <c r="E84" s="27" t="s">
        <v>264</v>
      </c>
      <c r="F84" s="27" t="s">
        <v>369</v>
      </c>
      <c r="G84" s="27" t="s">
        <v>430</v>
      </c>
      <c r="H84" s="27" t="s">
        <v>540</v>
      </c>
      <c r="I84" s="13">
        <f>'прил Ведомств'!J310</f>
        <v>20</v>
      </c>
      <c r="J84" s="13">
        <f>'прил Ведомств'!K310</f>
        <v>0</v>
      </c>
      <c r="K84" s="13">
        <f>'прил Ведомств'!L310</f>
        <v>0</v>
      </c>
      <c r="L84" s="17"/>
    </row>
    <row r="85" spans="1:11" ht="15">
      <c r="A85" s="6" t="s">
        <v>270</v>
      </c>
      <c r="B85" s="27" t="s">
        <v>380</v>
      </c>
      <c r="C85" s="27" t="s">
        <v>111</v>
      </c>
      <c r="D85" s="27"/>
      <c r="E85" s="27"/>
      <c r="F85" s="27"/>
      <c r="G85" s="27"/>
      <c r="H85" s="27"/>
      <c r="I85" s="13">
        <f aca="true" t="shared" si="4" ref="I85:K87">I86</f>
        <v>16.8</v>
      </c>
      <c r="J85" s="13">
        <f t="shared" si="4"/>
        <v>50.2</v>
      </c>
      <c r="K85" s="13">
        <f t="shared" si="4"/>
        <v>6.9</v>
      </c>
    </row>
    <row r="86" spans="1:11" ht="30.75">
      <c r="A86" s="23" t="s">
        <v>136</v>
      </c>
      <c r="B86" s="27" t="s">
        <v>380</v>
      </c>
      <c r="C86" s="27" t="s">
        <v>111</v>
      </c>
      <c r="D86" s="27" t="s">
        <v>24</v>
      </c>
      <c r="E86" s="27"/>
      <c r="F86" s="27"/>
      <c r="G86" s="27"/>
      <c r="H86" s="27"/>
      <c r="I86" s="13">
        <f t="shared" si="4"/>
        <v>16.8</v>
      </c>
      <c r="J86" s="13">
        <f t="shared" si="4"/>
        <v>50.2</v>
      </c>
      <c r="K86" s="13">
        <f t="shared" si="4"/>
        <v>6.9</v>
      </c>
    </row>
    <row r="87" spans="1:11" ht="46.5">
      <c r="A87" s="6" t="s">
        <v>262</v>
      </c>
      <c r="B87" s="27" t="s">
        <v>380</v>
      </c>
      <c r="C87" s="27" t="s">
        <v>111</v>
      </c>
      <c r="D87" s="27" t="s">
        <v>24</v>
      </c>
      <c r="E87" s="27" t="s">
        <v>264</v>
      </c>
      <c r="F87" s="27" t="s">
        <v>369</v>
      </c>
      <c r="G87" s="27" t="s">
        <v>58</v>
      </c>
      <c r="H87" s="27"/>
      <c r="I87" s="13">
        <f t="shared" si="4"/>
        <v>16.8</v>
      </c>
      <c r="J87" s="13">
        <f t="shared" si="4"/>
        <v>50.2</v>
      </c>
      <c r="K87" s="13">
        <f t="shared" si="4"/>
        <v>6.9</v>
      </c>
    </row>
    <row r="88" spans="1:11" ht="30.75">
      <c r="A88" s="99" t="s">
        <v>189</v>
      </c>
      <c r="B88" s="27" t="s">
        <v>380</v>
      </c>
      <c r="C88" s="27" t="s">
        <v>111</v>
      </c>
      <c r="D88" s="27" t="s">
        <v>24</v>
      </c>
      <c r="E88" s="27" t="s">
        <v>264</v>
      </c>
      <c r="F88" s="27" t="s">
        <v>369</v>
      </c>
      <c r="G88" s="27" t="s">
        <v>58</v>
      </c>
      <c r="H88" s="27" t="s">
        <v>425</v>
      </c>
      <c r="I88" s="13">
        <f>'прил Ведомств'!J314</f>
        <v>16.8</v>
      </c>
      <c r="J88" s="13">
        <f>'прил Ведомств'!K314</f>
        <v>50.2</v>
      </c>
      <c r="K88" s="13">
        <f>'прил Ведомств'!L314</f>
        <v>6.9</v>
      </c>
    </row>
    <row r="89" spans="1:11" ht="30.75">
      <c r="A89" s="6" t="s">
        <v>229</v>
      </c>
      <c r="B89" s="27" t="s">
        <v>380</v>
      </c>
      <c r="C89" s="27" t="s">
        <v>260</v>
      </c>
      <c r="D89" s="27"/>
      <c r="E89" s="27"/>
      <c r="F89" s="27"/>
      <c r="G89" s="27"/>
      <c r="H89" s="27"/>
      <c r="I89" s="13">
        <f aca="true" t="shared" si="5" ref="I89:K90">I90</f>
        <v>10368.4</v>
      </c>
      <c r="J89" s="13">
        <f t="shared" si="5"/>
        <v>10392.3</v>
      </c>
      <c r="K89" s="13">
        <f t="shared" si="5"/>
        <v>7594.699999999999</v>
      </c>
    </row>
    <row r="90" spans="1:11" ht="30.75">
      <c r="A90" s="103" t="s">
        <v>173</v>
      </c>
      <c r="B90" s="27" t="s">
        <v>380</v>
      </c>
      <c r="C90" s="27" t="s">
        <v>260</v>
      </c>
      <c r="D90" s="27" t="s">
        <v>216</v>
      </c>
      <c r="E90" s="27"/>
      <c r="F90" s="27"/>
      <c r="G90" s="27"/>
      <c r="H90" s="27"/>
      <c r="I90" s="13">
        <f t="shared" si="5"/>
        <v>10368.4</v>
      </c>
      <c r="J90" s="13">
        <f t="shared" si="5"/>
        <v>10392.3</v>
      </c>
      <c r="K90" s="13">
        <f t="shared" si="5"/>
        <v>7594.699999999999</v>
      </c>
    </row>
    <row r="91" spans="1:11" ht="30.75">
      <c r="A91" s="7" t="s">
        <v>180</v>
      </c>
      <c r="B91" s="27" t="s">
        <v>380</v>
      </c>
      <c r="C91" s="27" t="s">
        <v>260</v>
      </c>
      <c r="D91" s="27" t="s">
        <v>216</v>
      </c>
      <c r="E91" s="27" t="s">
        <v>264</v>
      </c>
      <c r="F91" s="27" t="s">
        <v>69</v>
      </c>
      <c r="G91" s="27"/>
      <c r="H91" s="27"/>
      <c r="I91" s="13">
        <f>I92+I98+I96</f>
        <v>10368.4</v>
      </c>
      <c r="J91" s="13">
        <f>J92+J98+J96</f>
        <v>10392.3</v>
      </c>
      <c r="K91" s="13">
        <f>K92+K98+K96</f>
        <v>7594.699999999999</v>
      </c>
    </row>
    <row r="92" spans="1:11" ht="15">
      <c r="A92" s="6" t="s">
        <v>28</v>
      </c>
      <c r="B92" s="27" t="s">
        <v>380</v>
      </c>
      <c r="C92" s="27" t="s">
        <v>260</v>
      </c>
      <c r="D92" s="27" t="s">
        <v>216</v>
      </c>
      <c r="E92" s="27" t="s">
        <v>264</v>
      </c>
      <c r="F92" s="27" t="s">
        <v>69</v>
      </c>
      <c r="G92" s="27" t="s">
        <v>430</v>
      </c>
      <c r="H92" s="27"/>
      <c r="I92" s="13">
        <f>I93+I94+I95</f>
        <v>5263.9</v>
      </c>
      <c r="J92" s="13">
        <f>J93+J94+J95</f>
        <v>5287.799999999999</v>
      </c>
      <c r="K92" s="13">
        <f>K93+K94+K95</f>
        <v>5287.799999999999</v>
      </c>
    </row>
    <row r="93" spans="1:11" ht="15">
      <c r="A93" s="15" t="s">
        <v>544</v>
      </c>
      <c r="B93" s="27" t="s">
        <v>380</v>
      </c>
      <c r="C93" s="27" t="s">
        <v>260</v>
      </c>
      <c r="D93" s="27" t="s">
        <v>216</v>
      </c>
      <c r="E93" s="27" t="s">
        <v>264</v>
      </c>
      <c r="F93" s="27" t="s">
        <v>69</v>
      </c>
      <c r="G93" s="27" t="s">
        <v>430</v>
      </c>
      <c r="H93" s="27" t="s">
        <v>91</v>
      </c>
      <c r="I93" s="13">
        <f>'прил Ведомств'!J757</f>
        <v>5185.9</v>
      </c>
      <c r="J93" s="13">
        <f>'прил Ведомств'!K757</f>
        <v>5262.799999999999</v>
      </c>
      <c r="K93" s="13">
        <f>'прил Ведомств'!L757</f>
        <v>5262.799999999999</v>
      </c>
    </row>
    <row r="94" spans="1:11" ht="30.75">
      <c r="A94" s="15" t="s">
        <v>189</v>
      </c>
      <c r="B94" s="27" t="s">
        <v>380</v>
      </c>
      <c r="C94" s="27" t="s">
        <v>260</v>
      </c>
      <c r="D94" s="27" t="s">
        <v>216</v>
      </c>
      <c r="E94" s="27" t="s">
        <v>264</v>
      </c>
      <c r="F94" s="27" t="s">
        <v>69</v>
      </c>
      <c r="G94" s="27" t="s">
        <v>430</v>
      </c>
      <c r="H94" s="27" t="s">
        <v>425</v>
      </c>
      <c r="I94" s="13">
        <f>'прил Ведомств'!J758</f>
        <v>53</v>
      </c>
      <c r="J94" s="13">
        <f>'прил Ведомств'!K758</f>
        <v>0</v>
      </c>
      <c r="K94" s="13">
        <f>'прил Ведомств'!L758</f>
        <v>0</v>
      </c>
    </row>
    <row r="95" spans="1:11" ht="15">
      <c r="A95" s="15" t="s">
        <v>443</v>
      </c>
      <c r="B95" s="27" t="s">
        <v>380</v>
      </c>
      <c r="C95" s="27" t="s">
        <v>260</v>
      </c>
      <c r="D95" s="27" t="s">
        <v>216</v>
      </c>
      <c r="E95" s="27" t="s">
        <v>264</v>
      </c>
      <c r="F95" s="27" t="s">
        <v>69</v>
      </c>
      <c r="G95" s="27" t="s">
        <v>430</v>
      </c>
      <c r="H95" s="27" t="s">
        <v>540</v>
      </c>
      <c r="I95" s="13">
        <f>'прил Ведомств'!J759</f>
        <v>25</v>
      </c>
      <c r="J95" s="13">
        <f>'прил Ведомств'!K759</f>
        <v>25</v>
      </c>
      <c r="K95" s="13">
        <f>'прил Ведомств'!L759</f>
        <v>25</v>
      </c>
    </row>
    <row r="96" spans="1:11" ht="62.25">
      <c r="A96" s="76" t="s">
        <v>601</v>
      </c>
      <c r="B96" s="27" t="s">
        <v>380</v>
      </c>
      <c r="C96" s="27" t="s">
        <v>260</v>
      </c>
      <c r="D96" s="27" t="s">
        <v>216</v>
      </c>
      <c r="E96" s="27" t="s">
        <v>264</v>
      </c>
      <c r="F96" s="27" t="s">
        <v>69</v>
      </c>
      <c r="G96" s="27" t="s">
        <v>347</v>
      </c>
      <c r="H96" s="27"/>
      <c r="I96" s="13">
        <f>I97</f>
        <v>2306.9</v>
      </c>
      <c r="J96" s="13">
        <f>J97</f>
        <v>2306.9</v>
      </c>
      <c r="K96" s="13">
        <f>K97</f>
        <v>2306.9</v>
      </c>
    </row>
    <row r="97" spans="1:11" ht="15">
      <c r="A97" s="15" t="s">
        <v>544</v>
      </c>
      <c r="B97" s="27" t="s">
        <v>380</v>
      </c>
      <c r="C97" s="27" t="s">
        <v>260</v>
      </c>
      <c r="D97" s="27" t="s">
        <v>216</v>
      </c>
      <c r="E97" s="27" t="s">
        <v>264</v>
      </c>
      <c r="F97" s="27" t="s">
        <v>69</v>
      </c>
      <c r="G97" s="27" t="s">
        <v>347</v>
      </c>
      <c r="H97" s="27" t="s">
        <v>91</v>
      </c>
      <c r="I97" s="13">
        <f>'прил Ведомств'!J761</f>
        <v>2306.9</v>
      </c>
      <c r="J97" s="13">
        <f>'прил Ведомств'!K761</f>
        <v>2306.9</v>
      </c>
      <c r="K97" s="13">
        <f>'прил Ведомств'!L761</f>
        <v>2306.9</v>
      </c>
    </row>
    <row r="98" spans="1:11" ht="15">
      <c r="A98" s="6" t="s">
        <v>253</v>
      </c>
      <c r="B98" s="27" t="s">
        <v>380</v>
      </c>
      <c r="C98" s="27" t="s">
        <v>260</v>
      </c>
      <c r="D98" s="27" t="s">
        <v>216</v>
      </c>
      <c r="E98" s="27" t="s">
        <v>264</v>
      </c>
      <c r="F98" s="27" t="s">
        <v>69</v>
      </c>
      <c r="G98" s="27" t="s">
        <v>334</v>
      </c>
      <c r="H98" s="27"/>
      <c r="I98" s="13">
        <f>I99+I100</f>
        <v>2797.5999999999995</v>
      </c>
      <c r="J98" s="13">
        <f>J99</f>
        <v>2797.5999999999995</v>
      </c>
      <c r="K98" s="13">
        <f>K99</f>
        <v>0</v>
      </c>
    </row>
    <row r="99" spans="1:11" ht="15">
      <c r="A99" s="15" t="s">
        <v>544</v>
      </c>
      <c r="B99" s="27" t="s">
        <v>380</v>
      </c>
      <c r="C99" s="27" t="s">
        <v>260</v>
      </c>
      <c r="D99" s="27" t="s">
        <v>216</v>
      </c>
      <c r="E99" s="27" t="s">
        <v>264</v>
      </c>
      <c r="F99" s="27" t="s">
        <v>69</v>
      </c>
      <c r="G99" s="27" t="s">
        <v>334</v>
      </c>
      <c r="H99" s="27" t="s">
        <v>91</v>
      </c>
      <c r="I99" s="13">
        <f>'прил Ведомств'!J763</f>
        <v>2797.5999999999995</v>
      </c>
      <c r="J99" s="13">
        <f>'прил Ведомств'!K763</f>
        <v>2797.5999999999995</v>
      </c>
      <c r="K99" s="13">
        <f>'прил Ведомств'!L763</f>
        <v>0</v>
      </c>
    </row>
    <row r="100" spans="1:11" ht="30.75">
      <c r="A100" s="15" t="s">
        <v>189</v>
      </c>
      <c r="B100" s="27" t="s">
        <v>380</v>
      </c>
      <c r="C100" s="27" t="s">
        <v>260</v>
      </c>
      <c r="D100" s="27" t="s">
        <v>216</v>
      </c>
      <c r="E100" s="27" t="s">
        <v>264</v>
      </c>
      <c r="F100" s="27" t="s">
        <v>69</v>
      </c>
      <c r="G100" s="27" t="s">
        <v>334</v>
      </c>
      <c r="H100" s="27" t="s">
        <v>425</v>
      </c>
      <c r="I100" s="13">
        <f>'прил Ведомств'!J764</f>
        <v>0</v>
      </c>
      <c r="J100" s="13">
        <f>'прил Ведомств'!K764</f>
        <v>0</v>
      </c>
      <c r="K100" s="13">
        <f>'прил Ведомств'!L764</f>
        <v>0</v>
      </c>
    </row>
    <row r="101" spans="1:11" ht="15">
      <c r="A101" s="6" t="s">
        <v>95</v>
      </c>
      <c r="B101" s="27" t="s">
        <v>380</v>
      </c>
      <c r="C101" s="27" t="s">
        <v>424</v>
      </c>
      <c r="D101" s="27"/>
      <c r="E101" s="27"/>
      <c r="F101" s="27"/>
      <c r="G101" s="27"/>
      <c r="H101" s="27"/>
      <c r="I101" s="13">
        <f aca="true" t="shared" si="6" ref="I101:K103">I102</f>
        <v>1000</v>
      </c>
      <c r="J101" s="13">
        <f t="shared" si="6"/>
        <v>550</v>
      </c>
      <c r="K101" s="13">
        <f t="shared" si="6"/>
        <v>550</v>
      </c>
    </row>
    <row r="102" spans="1:11" ht="15">
      <c r="A102" s="6" t="s">
        <v>95</v>
      </c>
      <c r="B102" s="27" t="s">
        <v>380</v>
      </c>
      <c r="C102" s="27" t="s">
        <v>424</v>
      </c>
      <c r="D102" s="27" t="s">
        <v>401</v>
      </c>
      <c r="E102" s="27"/>
      <c r="F102" s="27"/>
      <c r="G102" s="27"/>
      <c r="H102" s="27"/>
      <c r="I102" s="13">
        <f t="shared" si="6"/>
        <v>1000</v>
      </c>
      <c r="J102" s="13">
        <f t="shared" si="6"/>
        <v>550</v>
      </c>
      <c r="K102" s="13">
        <f t="shared" si="6"/>
        <v>550</v>
      </c>
    </row>
    <row r="103" spans="1:11" ht="30.75">
      <c r="A103" s="6" t="s">
        <v>226</v>
      </c>
      <c r="B103" s="27" t="s">
        <v>380</v>
      </c>
      <c r="C103" s="27" t="s">
        <v>424</v>
      </c>
      <c r="D103" s="27" t="s">
        <v>401</v>
      </c>
      <c r="E103" s="27" t="s">
        <v>269</v>
      </c>
      <c r="F103" s="27"/>
      <c r="G103" s="27"/>
      <c r="H103" s="27"/>
      <c r="I103" s="13">
        <f t="shared" si="6"/>
        <v>1000</v>
      </c>
      <c r="J103" s="13">
        <f t="shared" si="6"/>
        <v>550</v>
      </c>
      <c r="K103" s="13">
        <f t="shared" si="6"/>
        <v>550</v>
      </c>
    </row>
    <row r="104" spans="1:11" ht="15">
      <c r="A104" s="15" t="s">
        <v>372</v>
      </c>
      <c r="B104" s="27" t="s">
        <v>380</v>
      </c>
      <c r="C104" s="27" t="s">
        <v>424</v>
      </c>
      <c r="D104" s="27" t="s">
        <v>401</v>
      </c>
      <c r="E104" s="27" t="s">
        <v>269</v>
      </c>
      <c r="F104" s="27" t="s">
        <v>369</v>
      </c>
      <c r="G104" s="27" t="s">
        <v>295</v>
      </c>
      <c r="H104" s="27" t="s">
        <v>141</v>
      </c>
      <c r="I104" s="13">
        <f>'прил Ведомств'!J318</f>
        <v>1000</v>
      </c>
      <c r="J104" s="13">
        <f>'прил Ведомств'!K318</f>
        <v>550</v>
      </c>
      <c r="K104" s="13">
        <f>'прил Ведомств'!L318</f>
        <v>550</v>
      </c>
    </row>
    <row r="105" spans="1:13" ht="15">
      <c r="A105" s="6" t="s">
        <v>237</v>
      </c>
      <c r="B105" s="27" t="s">
        <v>380</v>
      </c>
      <c r="C105" s="27" t="s">
        <v>128</v>
      </c>
      <c r="D105" s="27"/>
      <c r="E105" s="27"/>
      <c r="F105" s="27"/>
      <c r="G105" s="27"/>
      <c r="H105" s="27"/>
      <c r="I105" s="13">
        <f>I106+I129+I155+I167+I177+I204+I201</f>
        <v>80563.4</v>
      </c>
      <c r="J105" s="13">
        <f>J106+J129+J155+J167+J177+J204+J201</f>
        <v>82486.79999999999</v>
      </c>
      <c r="K105" s="13">
        <f>K106+K129+K155+K167+K177+K204+K201</f>
        <v>74611.3</v>
      </c>
      <c r="M105" s="17"/>
    </row>
    <row r="106" spans="1:11" ht="30.75">
      <c r="A106" s="6" t="s">
        <v>538</v>
      </c>
      <c r="B106" s="27" t="s">
        <v>380</v>
      </c>
      <c r="C106" s="27" t="s">
        <v>128</v>
      </c>
      <c r="D106" s="27" t="s">
        <v>314</v>
      </c>
      <c r="E106" s="27"/>
      <c r="F106" s="27"/>
      <c r="G106" s="27"/>
      <c r="H106" s="27"/>
      <c r="I106" s="13">
        <f>I107+I117</f>
        <v>11148.4</v>
      </c>
      <c r="J106" s="13">
        <f>J107+J117</f>
        <v>11148.4</v>
      </c>
      <c r="K106" s="13">
        <f>K107+K117</f>
        <v>11148.4</v>
      </c>
    </row>
    <row r="107" spans="1:11" ht="30.75">
      <c r="A107" s="6" t="s">
        <v>249</v>
      </c>
      <c r="B107" s="27" t="s">
        <v>380</v>
      </c>
      <c r="C107" s="27" t="s">
        <v>128</v>
      </c>
      <c r="D107" s="27" t="s">
        <v>314</v>
      </c>
      <c r="E107" s="27" t="s">
        <v>359</v>
      </c>
      <c r="F107" s="71"/>
      <c r="G107" s="71"/>
      <c r="H107" s="27"/>
      <c r="I107" s="13">
        <f>I108+I111+I114</f>
        <v>100</v>
      </c>
      <c r="J107" s="13">
        <f>J108+J111+J114</f>
        <v>100</v>
      </c>
      <c r="K107" s="13">
        <f>K108+K111+K114</f>
        <v>100</v>
      </c>
    </row>
    <row r="108" spans="1:11" ht="30.75">
      <c r="A108" s="7" t="s">
        <v>31</v>
      </c>
      <c r="B108" s="27" t="s">
        <v>380</v>
      </c>
      <c r="C108" s="27" t="s">
        <v>128</v>
      </c>
      <c r="D108" s="27" t="s">
        <v>314</v>
      </c>
      <c r="E108" s="27" t="s">
        <v>359</v>
      </c>
      <c r="F108" s="27" t="s">
        <v>69</v>
      </c>
      <c r="G108" s="27"/>
      <c r="H108" s="27"/>
      <c r="I108" s="13">
        <f aca="true" t="shared" si="7" ref="I108:K109">I109</f>
        <v>60</v>
      </c>
      <c r="J108" s="13">
        <f t="shared" si="7"/>
        <v>60</v>
      </c>
      <c r="K108" s="13">
        <f t="shared" si="7"/>
        <v>60</v>
      </c>
    </row>
    <row r="109" spans="1:11" ht="15">
      <c r="A109" s="6" t="s">
        <v>526</v>
      </c>
      <c r="B109" s="27" t="s">
        <v>380</v>
      </c>
      <c r="C109" s="27" t="s">
        <v>128</v>
      </c>
      <c r="D109" s="27" t="s">
        <v>314</v>
      </c>
      <c r="E109" s="27" t="s">
        <v>359</v>
      </c>
      <c r="F109" s="27" t="s">
        <v>69</v>
      </c>
      <c r="G109" s="27" t="s">
        <v>351</v>
      </c>
      <c r="H109" s="27"/>
      <c r="I109" s="13">
        <f t="shared" si="7"/>
        <v>60</v>
      </c>
      <c r="J109" s="13">
        <f t="shared" si="7"/>
        <v>60</v>
      </c>
      <c r="K109" s="13">
        <f t="shared" si="7"/>
        <v>60</v>
      </c>
    </row>
    <row r="110" spans="1:11" ht="30.75">
      <c r="A110" s="15" t="s">
        <v>189</v>
      </c>
      <c r="B110" s="27" t="s">
        <v>380</v>
      </c>
      <c r="C110" s="27" t="s">
        <v>128</v>
      </c>
      <c r="D110" s="27" t="s">
        <v>314</v>
      </c>
      <c r="E110" s="27" t="s">
        <v>359</v>
      </c>
      <c r="F110" s="27" t="s">
        <v>69</v>
      </c>
      <c r="G110" s="27" t="s">
        <v>351</v>
      </c>
      <c r="H110" s="27" t="s">
        <v>425</v>
      </c>
      <c r="I110" s="13">
        <f>'прил Ведомств'!J324</f>
        <v>60</v>
      </c>
      <c r="J110" s="13">
        <f>'прил Ведомств'!K324</f>
        <v>60</v>
      </c>
      <c r="K110" s="13">
        <f>'прил Ведомств'!L324</f>
        <v>60</v>
      </c>
    </row>
    <row r="111" spans="1:11" ht="30.75">
      <c r="A111" s="6" t="s">
        <v>381</v>
      </c>
      <c r="B111" s="27" t="s">
        <v>380</v>
      </c>
      <c r="C111" s="27" t="s">
        <v>128</v>
      </c>
      <c r="D111" s="27" t="s">
        <v>314</v>
      </c>
      <c r="E111" s="27" t="s">
        <v>359</v>
      </c>
      <c r="F111" s="27" t="s">
        <v>404</v>
      </c>
      <c r="G111" s="27"/>
      <c r="H111" s="27"/>
      <c r="I111" s="13">
        <f aca="true" t="shared" si="8" ref="I111:K112">I112</f>
        <v>20</v>
      </c>
      <c r="J111" s="13">
        <f t="shared" si="8"/>
        <v>20</v>
      </c>
      <c r="K111" s="13">
        <f t="shared" si="8"/>
        <v>20</v>
      </c>
    </row>
    <row r="112" spans="1:11" ht="15">
      <c r="A112" s="6" t="s">
        <v>526</v>
      </c>
      <c r="B112" s="27" t="s">
        <v>380</v>
      </c>
      <c r="C112" s="27" t="s">
        <v>128</v>
      </c>
      <c r="D112" s="27" t="s">
        <v>314</v>
      </c>
      <c r="E112" s="27" t="s">
        <v>359</v>
      </c>
      <c r="F112" s="27" t="s">
        <v>404</v>
      </c>
      <c r="G112" s="27" t="s">
        <v>351</v>
      </c>
      <c r="H112" s="27"/>
      <c r="I112" s="13">
        <f t="shared" si="8"/>
        <v>20</v>
      </c>
      <c r="J112" s="13">
        <f t="shared" si="8"/>
        <v>20</v>
      </c>
      <c r="K112" s="13">
        <f t="shared" si="8"/>
        <v>20</v>
      </c>
    </row>
    <row r="113" spans="1:11" ht="30.75">
      <c r="A113" s="15" t="s">
        <v>189</v>
      </c>
      <c r="B113" s="27" t="s">
        <v>380</v>
      </c>
      <c r="C113" s="27" t="s">
        <v>128</v>
      </c>
      <c r="D113" s="27" t="s">
        <v>314</v>
      </c>
      <c r="E113" s="27" t="s">
        <v>359</v>
      </c>
      <c r="F113" s="27" t="s">
        <v>404</v>
      </c>
      <c r="G113" s="27" t="s">
        <v>351</v>
      </c>
      <c r="H113" s="27" t="s">
        <v>425</v>
      </c>
      <c r="I113" s="13">
        <f>'прил Ведомств'!J327</f>
        <v>20</v>
      </c>
      <c r="J113" s="13">
        <f>'прил Ведомств'!K327</f>
        <v>20</v>
      </c>
      <c r="K113" s="13">
        <f>'прил Ведомств'!L327</f>
        <v>20</v>
      </c>
    </row>
    <row r="114" spans="1:11" ht="30.75">
      <c r="A114" s="6" t="s">
        <v>227</v>
      </c>
      <c r="B114" s="27" t="s">
        <v>380</v>
      </c>
      <c r="C114" s="27" t="s">
        <v>128</v>
      </c>
      <c r="D114" s="27" t="s">
        <v>314</v>
      </c>
      <c r="E114" s="27" t="s">
        <v>359</v>
      </c>
      <c r="F114" s="27" t="s">
        <v>111</v>
      </c>
      <c r="G114" s="27"/>
      <c r="H114" s="27"/>
      <c r="I114" s="13">
        <f aca="true" t="shared" si="9" ref="I114:K115">I115</f>
        <v>20</v>
      </c>
      <c r="J114" s="13">
        <f t="shared" si="9"/>
        <v>20</v>
      </c>
      <c r="K114" s="13">
        <f t="shared" si="9"/>
        <v>20</v>
      </c>
    </row>
    <row r="115" spans="1:11" ht="15">
      <c r="A115" s="6" t="s">
        <v>526</v>
      </c>
      <c r="B115" s="27" t="s">
        <v>380</v>
      </c>
      <c r="C115" s="27" t="s">
        <v>128</v>
      </c>
      <c r="D115" s="27" t="s">
        <v>314</v>
      </c>
      <c r="E115" s="27" t="s">
        <v>359</v>
      </c>
      <c r="F115" s="27" t="s">
        <v>111</v>
      </c>
      <c r="G115" s="27" t="s">
        <v>351</v>
      </c>
      <c r="H115" s="27"/>
      <c r="I115" s="13">
        <f t="shared" si="9"/>
        <v>20</v>
      </c>
      <c r="J115" s="13">
        <f t="shared" si="9"/>
        <v>20</v>
      </c>
      <c r="K115" s="13">
        <f t="shared" si="9"/>
        <v>20</v>
      </c>
    </row>
    <row r="116" spans="1:11" ht="30.75">
      <c r="A116" s="15" t="s">
        <v>189</v>
      </c>
      <c r="B116" s="27" t="s">
        <v>380</v>
      </c>
      <c r="C116" s="27" t="s">
        <v>128</v>
      </c>
      <c r="D116" s="27" t="s">
        <v>314</v>
      </c>
      <c r="E116" s="27" t="s">
        <v>359</v>
      </c>
      <c r="F116" s="27" t="s">
        <v>111</v>
      </c>
      <c r="G116" s="27" t="s">
        <v>351</v>
      </c>
      <c r="H116" s="27" t="s">
        <v>425</v>
      </c>
      <c r="I116" s="13">
        <f>'прил Ведомств'!J330</f>
        <v>20</v>
      </c>
      <c r="J116" s="13">
        <f>'прил Ведомств'!K330</f>
        <v>20</v>
      </c>
      <c r="K116" s="13">
        <f>'прил Ведомств'!L330</f>
        <v>20</v>
      </c>
    </row>
    <row r="117" spans="1:11" ht="62.25">
      <c r="A117" s="6" t="s">
        <v>16</v>
      </c>
      <c r="B117" s="27" t="s">
        <v>380</v>
      </c>
      <c r="C117" s="27" t="s">
        <v>128</v>
      </c>
      <c r="D117" s="27" t="s">
        <v>314</v>
      </c>
      <c r="E117" s="27" t="s">
        <v>440</v>
      </c>
      <c r="F117" s="71"/>
      <c r="G117" s="71"/>
      <c r="H117" s="27"/>
      <c r="I117" s="13">
        <f>I118</f>
        <v>11048.4</v>
      </c>
      <c r="J117" s="13">
        <f>J118</f>
        <v>11048.4</v>
      </c>
      <c r="K117" s="13">
        <f>K118</f>
        <v>11048.4</v>
      </c>
    </row>
    <row r="118" spans="1:11" ht="30.75">
      <c r="A118" s="6" t="s">
        <v>564</v>
      </c>
      <c r="B118" s="27" t="s">
        <v>380</v>
      </c>
      <c r="C118" s="27" t="s">
        <v>128</v>
      </c>
      <c r="D118" s="27" t="s">
        <v>314</v>
      </c>
      <c r="E118" s="27" t="s">
        <v>440</v>
      </c>
      <c r="F118" s="27" t="s">
        <v>380</v>
      </c>
      <c r="G118" s="27"/>
      <c r="H118" s="27"/>
      <c r="I118" s="13">
        <f>I119+I125+I123</f>
        <v>11048.4</v>
      </c>
      <c r="J118" s="13">
        <f>J119+J125+J123</f>
        <v>11048.4</v>
      </c>
      <c r="K118" s="13">
        <f>K119+K125+K123</f>
        <v>11048.4</v>
      </c>
    </row>
    <row r="119" spans="1:11" ht="30.75">
      <c r="A119" s="6" t="s">
        <v>392</v>
      </c>
      <c r="B119" s="27" t="s">
        <v>380</v>
      </c>
      <c r="C119" s="27" t="s">
        <v>128</v>
      </c>
      <c r="D119" s="27" t="s">
        <v>314</v>
      </c>
      <c r="E119" s="27" t="s">
        <v>440</v>
      </c>
      <c r="F119" s="27" t="s">
        <v>380</v>
      </c>
      <c r="G119" s="27" t="s">
        <v>19</v>
      </c>
      <c r="H119" s="27"/>
      <c r="I119" s="13">
        <f>I120+I121+I122</f>
        <v>1647.8999999999999</v>
      </c>
      <c r="J119" s="13">
        <f>J120+J121+J122</f>
        <v>1647.8999999999999</v>
      </c>
      <c r="K119" s="13">
        <f>K120+K121+K122</f>
        <v>1647.8999999999999</v>
      </c>
    </row>
    <row r="120" spans="1:11" ht="15">
      <c r="A120" s="15" t="s">
        <v>49</v>
      </c>
      <c r="B120" s="27" t="s">
        <v>380</v>
      </c>
      <c r="C120" s="27" t="s">
        <v>128</v>
      </c>
      <c r="D120" s="27" t="s">
        <v>314</v>
      </c>
      <c r="E120" s="27" t="s">
        <v>440</v>
      </c>
      <c r="F120" s="27" t="s">
        <v>380</v>
      </c>
      <c r="G120" s="27" t="s">
        <v>19</v>
      </c>
      <c r="H120" s="27" t="s">
        <v>339</v>
      </c>
      <c r="I120" s="13">
        <f>'прил Ведомств'!J334</f>
        <v>390.5</v>
      </c>
      <c r="J120" s="13">
        <f>'прил Ведомств'!K334</f>
        <v>390.5</v>
      </c>
      <c r="K120" s="13">
        <f>'прил Ведомств'!L334</f>
        <v>390.5</v>
      </c>
    </row>
    <row r="121" spans="1:11" ht="30.75">
      <c r="A121" s="15" t="s">
        <v>189</v>
      </c>
      <c r="B121" s="27" t="s">
        <v>380</v>
      </c>
      <c r="C121" s="27" t="s">
        <v>128</v>
      </c>
      <c r="D121" s="27" t="s">
        <v>314</v>
      </c>
      <c r="E121" s="27" t="s">
        <v>440</v>
      </c>
      <c r="F121" s="27" t="s">
        <v>380</v>
      </c>
      <c r="G121" s="27" t="s">
        <v>19</v>
      </c>
      <c r="H121" s="27" t="s">
        <v>425</v>
      </c>
      <c r="I121" s="13">
        <f>'прил Ведомств'!J335</f>
        <v>1254.8</v>
      </c>
      <c r="J121" s="13">
        <f>'прил Ведомств'!K335</f>
        <v>1254.8</v>
      </c>
      <c r="K121" s="13">
        <f>'прил Ведомств'!L335</f>
        <v>1254.8</v>
      </c>
    </row>
    <row r="122" spans="1:11" ht="15">
      <c r="A122" s="15" t="s">
        <v>443</v>
      </c>
      <c r="B122" s="27" t="s">
        <v>380</v>
      </c>
      <c r="C122" s="27" t="s">
        <v>128</v>
      </c>
      <c r="D122" s="27" t="s">
        <v>314</v>
      </c>
      <c r="E122" s="27" t="s">
        <v>440</v>
      </c>
      <c r="F122" s="27" t="s">
        <v>380</v>
      </c>
      <c r="G122" s="27" t="s">
        <v>19</v>
      </c>
      <c r="H122" s="27" t="s">
        <v>540</v>
      </c>
      <c r="I122" s="13">
        <f>'прил Ведомств'!J336</f>
        <v>2.6</v>
      </c>
      <c r="J122" s="13">
        <f>'прил Ведомств'!K336</f>
        <v>2.6</v>
      </c>
      <c r="K122" s="13">
        <f>'прил Ведомств'!L336</f>
        <v>2.6</v>
      </c>
    </row>
    <row r="123" spans="1:11" ht="62.25">
      <c r="A123" s="76" t="s">
        <v>601</v>
      </c>
      <c r="B123" s="27" t="s">
        <v>380</v>
      </c>
      <c r="C123" s="27" t="s">
        <v>128</v>
      </c>
      <c r="D123" s="27" t="s">
        <v>314</v>
      </c>
      <c r="E123" s="27" t="s">
        <v>440</v>
      </c>
      <c r="F123" s="27" t="s">
        <v>380</v>
      </c>
      <c r="G123" s="27" t="s">
        <v>347</v>
      </c>
      <c r="H123" s="27"/>
      <c r="I123" s="13">
        <f>I124</f>
        <v>730</v>
      </c>
      <c r="J123" s="13">
        <f>J124</f>
        <v>730</v>
      </c>
      <c r="K123" s="13">
        <f>K124</f>
        <v>730</v>
      </c>
    </row>
    <row r="124" spans="1:11" ht="15">
      <c r="A124" s="15" t="s">
        <v>49</v>
      </c>
      <c r="B124" s="27" t="s">
        <v>380</v>
      </c>
      <c r="C124" s="27" t="s">
        <v>128</v>
      </c>
      <c r="D124" s="27" t="s">
        <v>314</v>
      </c>
      <c r="E124" s="27" t="s">
        <v>440</v>
      </c>
      <c r="F124" s="27" t="s">
        <v>380</v>
      </c>
      <c r="G124" s="27" t="s">
        <v>347</v>
      </c>
      <c r="H124" s="27" t="s">
        <v>339</v>
      </c>
      <c r="I124" s="13">
        <f>'прил Ведомств'!J338</f>
        <v>730</v>
      </c>
      <c r="J124" s="13">
        <f>'прил Ведомств'!K338</f>
        <v>730</v>
      </c>
      <c r="K124" s="13">
        <f>'прил Ведомств'!L338</f>
        <v>730</v>
      </c>
    </row>
    <row r="125" spans="1:11" ht="78">
      <c r="A125" s="6" t="s">
        <v>214</v>
      </c>
      <c r="B125" s="27" t="s">
        <v>380</v>
      </c>
      <c r="C125" s="27" t="s">
        <v>128</v>
      </c>
      <c r="D125" s="27" t="s">
        <v>314</v>
      </c>
      <c r="E125" s="27" t="s">
        <v>440</v>
      </c>
      <c r="F125" s="27" t="s">
        <v>380</v>
      </c>
      <c r="G125" s="27" t="s">
        <v>353</v>
      </c>
      <c r="H125" s="27"/>
      <c r="I125" s="13">
        <f>I126+I127+I128</f>
        <v>8670.5</v>
      </c>
      <c r="J125" s="13">
        <f>J126+J127+J128</f>
        <v>8670.5</v>
      </c>
      <c r="K125" s="13">
        <f>K126+K127+K128</f>
        <v>8670.5</v>
      </c>
    </row>
    <row r="126" spans="1:11" ht="15">
      <c r="A126" s="15" t="s">
        <v>49</v>
      </c>
      <c r="B126" s="27" t="s">
        <v>380</v>
      </c>
      <c r="C126" s="27" t="s">
        <v>128</v>
      </c>
      <c r="D126" s="27" t="s">
        <v>314</v>
      </c>
      <c r="E126" s="27" t="s">
        <v>440</v>
      </c>
      <c r="F126" s="27" t="s">
        <v>380</v>
      </c>
      <c r="G126" s="27" t="s">
        <v>353</v>
      </c>
      <c r="H126" s="27" t="s">
        <v>339</v>
      </c>
      <c r="I126" s="13">
        <f>'прил Ведомств'!J340</f>
        <v>8670.5</v>
      </c>
      <c r="J126" s="13">
        <f>'прил Ведомств'!K340</f>
        <v>8670.5</v>
      </c>
      <c r="K126" s="13">
        <f>'прил Ведомств'!L340</f>
        <v>8670.5</v>
      </c>
    </row>
    <row r="127" spans="1:11" ht="30.75">
      <c r="A127" s="99" t="s">
        <v>189</v>
      </c>
      <c r="B127" s="27" t="s">
        <v>380</v>
      </c>
      <c r="C127" s="27" t="s">
        <v>128</v>
      </c>
      <c r="D127" s="27" t="s">
        <v>314</v>
      </c>
      <c r="E127" s="27" t="s">
        <v>440</v>
      </c>
      <c r="F127" s="27" t="s">
        <v>380</v>
      </c>
      <c r="G127" s="27" t="s">
        <v>353</v>
      </c>
      <c r="H127" s="27" t="s">
        <v>425</v>
      </c>
      <c r="I127" s="13">
        <f>'прил Ведомств'!J341</f>
        <v>0</v>
      </c>
      <c r="J127" s="13">
        <f>'прил Ведомств'!K341</f>
        <v>0</v>
      </c>
      <c r="K127" s="13">
        <f>'прил Ведомств'!L341</f>
        <v>0</v>
      </c>
    </row>
    <row r="128" spans="1:11" ht="15">
      <c r="A128" s="15" t="s">
        <v>443</v>
      </c>
      <c r="B128" s="27" t="s">
        <v>380</v>
      </c>
      <c r="C128" s="27" t="s">
        <v>128</v>
      </c>
      <c r="D128" s="27" t="s">
        <v>314</v>
      </c>
      <c r="E128" s="27" t="s">
        <v>440</v>
      </c>
      <c r="F128" s="27" t="s">
        <v>380</v>
      </c>
      <c r="G128" s="27" t="s">
        <v>353</v>
      </c>
      <c r="H128" s="27" t="s">
        <v>540</v>
      </c>
      <c r="I128" s="13">
        <f>'прил Ведомств'!J342</f>
        <v>0</v>
      </c>
      <c r="J128" s="13">
        <f>'прил Ведомств'!K342</f>
        <v>0</v>
      </c>
      <c r="K128" s="13">
        <f>'прил Ведомств'!L342</f>
        <v>0</v>
      </c>
    </row>
    <row r="129" spans="1:11" ht="50.25">
      <c r="A129" s="100" t="s">
        <v>546</v>
      </c>
      <c r="B129" s="27" t="s">
        <v>380</v>
      </c>
      <c r="C129" s="27" t="s">
        <v>128</v>
      </c>
      <c r="D129" s="101" t="s">
        <v>496</v>
      </c>
      <c r="E129" s="101"/>
      <c r="F129" s="95"/>
      <c r="G129" s="95"/>
      <c r="H129" s="101"/>
      <c r="I129" s="13">
        <f>I130+I141+I148</f>
        <v>3011.8</v>
      </c>
      <c r="J129" s="13">
        <f>J130+J141+J148</f>
        <v>3011.8</v>
      </c>
      <c r="K129" s="13">
        <f>K130+K141+K148</f>
        <v>3011.8</v>
      </c>
    </row>
    <row r="130" spans="1:11" ht="46.5">
      <c r="A130" s="57" t="s">
        <v>459</v>
      </c>
      <c r="B130" s="27" t="s">
        <v>380</v>
      </c>
      <c r="C130" s="27" t="s">
        <v>128</v>
      </c>
      <c r="D130" s="27" t="s">
        <v>496</v>
      </c>
      <c r="E130" s="27" t="s">
        <v>500</v>
      </c>
      <c r="F130" s="71"/>
      <c r="G130" s="71"/>
      <c r="H130" s="71"/>
      <c r="I130" s="13">
        <f>I131+I134+I137</f>
        <v>155</v>
      </c>
      <c r="J130" s="13">
        <f>J131+J134+J137</f>
        <v>155</v>
      </c>
      <c r="K130" s="13">
        <f>K131+K134+K137</f>
        <v>155</v>
      </c>
    </row>
    <row r="131" spans="1:11" ht="30.75">
      <c r="A131" s="105" t="s">
        <v>610</v>
      </c>
      <c r="B131" s="27" t="s">
        <v>380</v>
      </c>
      <c r="C131" s="27" t="s">
        <v>128</v>
      </c>
      <c r="D131" s="27" t="s">
        <v>496</v>
      </c>
      <c r="E131" s="27" t="s">
        <v>500</v>
      </c>
      <c r="F131" s="27" t="s">
        <v>380</v>
      </c>
      <c r="G131" s="27"/>
      <c r="H131" s="71"/>
      <c r="I131" s="13">
        <f aca="true" t="shared" si="10" ref="I131:K132">I132</f>
        <v>0</v>
      </c>
      <c r="J131" s="13">
        <f t="shared" si="10"/>
        <v>0</v>
      </c>
      <c r="K131" s="13">
        <f t="shared" si="10"/>
        <v>0</v>
      </c>
    </row>
    <row r="132" spans="1:11" ht="15">
      <c r="A132" s="6" t="s">
        <v>28</v>
      </c>
      <c r="B132" s="27" t="s">
        <v>380</v>
      </c>
      <c r="C132" s="27" t="s">
        <v>128</v>
      </c>
      <c r="D132" s="27" t="s">
        <v>496</v>
      </c>
      <c r="E132" s="27" t="s">
        <v>500</v>
      </c>
      <c r="F132" s="27" t="s">
        <v>380</v>
      </c>
      <c r="G132" s="27" t="s">
        <v>430</v>
      </c>
      <c r="H132" s="27"/>
      <c r="I132" s="13">
        <f t="shared" si="10"/>
        <v>0</v>
      </c>
      <c r="J132" s="13">
        <f t="shared" si="10"/>
        <v>0</v>
      </c>
      <c r="K132" s="13">
        <f t="shared" si="10"/>
        <v>0</v>
      </c>
    </row>
    <row r="133" spans="1:11" ht="30.75">
      <c r="A133" s="15" t="s">
        <v>189</v>
      </c>
      <c r="B133" s="27" t="s">
        <v>380</v>
      </c>
      <c r="C133" s="27" t="s">
        <v>128</v>
      </c>
      <c r="D133" s="27" t="s">
        <v>496</v>
      </c>
      <c r="E133" s="27" t="s">
        <v>500</v>
      </c>
      <c r="F133" s="27" t="s">
        <v>380</v>
      </c>
      <c r="G133" s="27" t="s">
        <v>430</v>
      </c>
      <c r="H133" s="27" t="s">
        <v>425</v>
      </c>
      <c r="I133" s="13">
        <f>'прил Ведомств'!J347</f>
        <v>0</v>
      </c>
      <c r="J133" s="13">
        <f>'прил Ведомств'!K347</f>
        <v>0</v>
      </c>
      <c r="K133" s="13">
        <f>'прил Ведомств'!L347</f>
        <v>0</v>
      </c>
    </row>
    <row r="134" spans="1:11" ht="46.5">
      <c r="A134" s="7" t="s">
        <v>455</v>
      </c>
      <c r="B134" s="27" t="s">
        <v>380</v>
      </c>
      <c r="C134" s="27" t="s">
        <v>128</v>
      </c>
      <c r="D134" s="27" t="s">
        <v>496</v>
      </c>
      <c r="E134" s="27" t="s">
        <v>500</v>
      </c>
      <c r="F134" s="27" t="s">
        <v>3</v>
      </c>
      <c r="G134" s="27"/>
      <c r="H134" s="71"/>
      <c r="I134" s="13">
        <f aca="true" t="shared" si="11" ref="I134:K135">I135</f>
        <v>55</v>
      </c>
      <c r="J134" s="13">
        <f t="shared" si="11"/>
        <v>55</v>
      </c>
      <c r="K134" s="13">
        <f t="shared" si="11"/>
        <v>55</v>
      </c>
    </row>
    <row r="135" spans="1:11" ht="15">
      <c r="A135" s="6" t="s">
        <v>28</v>
      </c>
      <c r="B135" s="27" t="s">
        <v>380</v>
      </c>
      <c r="C135" s="27" t="s">
        <v>128</v>
      </c>
      <c r="D135" s="27" t="s">
        <v>496</v>
      </c>
      <c r="E135" s="27" t="s">
        <v>500</v>
      </c>
      <c r="F135" s="27" t="s">
        <v>3</v>
      </c>
      <c r="G135" s="27" t="s">
        <v>430</v>
      </c>
      <c r="H135" s="27"/>
      <c r="I135" s="13">
        <f t="shared" si="11"/>
        <v>55</v>
      </c>
      <c r="J135" s="13">
        <f t="shared" si="11"/>
        <v>55</v>
      </c>
      <c r="K135" s="13">
        <f t="shared" si="11"/>
        <v>55</v>
      </c>
    </row>
    <row r="136" spans="1:11" ht="30.75">
      <c r="A136" s="15" t="s">
        <v>189</v>
      </c>
      <c r="B136" s="27" t="s">
        <v>380</v>
      </c>
      <c r="C136" s="27" t="s">
        <v>128</v>
      </c>
      <c r="D136" s="27" t="s">
        <v>496</v>
      </c>
      <c r="E136" s="27" t="s">
        <v>500</v>
      </c>
      <c r="F136" s="27" t="s">
        <v>3</v>
      </c>
      <c r="G136" s="27" t="s">
        <v>430</v>
      </c>
      <c r="H136" s="27" t="s">
        <v>425</v>
      </c>
      <c r="I136" s="13">
        <f>'прил Ведомств'!J350</f>
        <v>55</v>
      </c>
      <c r="J136" s="13">
        <f>'прил Ведомств'!K350</f>
        <v>55</v>
      </c>
      <c r="K136" s="13">
        <f>'прил Ведомств'!L350</f>
        <v>55</v>
      </c>
    </row>
    <row r="137" spans="1:11" ht="15">
      <c r="A137" s="7" t="s">
        <v>495</v>
      </c>
      <c r="B137" s="27" t="s">
        <v>380</v>
      </c>
      <c r="C137" s="27" t="s">
        <v>128</v>
      </c>
      <c r="D137" s="27" t="s">
        <v>496</v>
      </c>
      <c r="E137" s="27" t="s">
        <v>500</v>
      </c>
      <c r="F137" s="27" t="s">
        <v>69</v>
      </c>
      <c r="G137" s="27"/>
      <c r="H137" s="71"/>
      <c r="I137" s="13">
        <f>I138</f>
        <v>100</v>
      </c>
      <c r="J137" s="13">
        <f>J138</f>
        <v>100</v>
      </c>
      <c r="K137" s="13">
        <f>K138</f>
        <v>100</v>
      </c>
    </row>
    <row r="138" spans="1:11" ht="15">
      <c r="A138" s="6" t="s">
        <v>28</v>
      </c>
      <c r="B138" s="27" t="s">
        <v>380</v>
      </c>
      <c r="C138" s="27" t="s">
        <v>128</v>
      </c>
      <c r="D138" s="27" t="s">
        <v>496</v>
      </c>
      <c r="E138" s="27" t="s">
        <v>500</v>
      </c>
      <c r="F138" s="27" t="s">
        <v>69</v>
      </c>
      <c r="G138" s="27" t="s">
        <v>430</v>
      </c>
      <c r="H138" s="27"/>
      <c r="I138" s="13">
        <f>I139+I140</f>
        <v>100</v>
      </c>
      <c r="J138" s="13">
        <f>J139+J140</f>
        <v>100</v>
      </c>
      <c r="K138" s="13">
        <f>K139+K140</f>
        <v>100</v>
      </c>
    </row>
    <row r="139" spans="1:11" ht="30.75">
      <c r="A139" s="15" t="s">
        <v>189</v>
      </c>
      <c r="B139" s="27" t="s">
        <v>380</v>
      </c>
      <c r="C139" s="27" t="s">
        <v>128</v>
      </c>
      <c r="D139" s="27" t="s">
        <v>496</v>
      </c>
      <c r="E139" s="27" t="s">
        <v>500</v>
      </c>
      <c r="F139" s="27" t="s">
        <v>69</v>
      </c>
      <c r="G139" s="27" t="s">
        <v>430</v>
      </c>
      <c r="H139" s="27" t="s">
        <v>425</v>
      </c>
      <c r="I139" s="13">
        <f>'прил Ведомств'!J353</f>
        <v>10</v>
      </c>
      <c r="J139" s="13">
        <f>'прил Ведомств'!K353</f>
        <v>10</v>
      </c>
      <c r="K139" s="13">
        <f>'прил Ведомств'!L353</f>
        <v>10</v>
      </c>
    </row>
    <row r="140" spans="1:11" ht="15">
      <c r="A140" s="31" t="s">
        <v>450</v>
      </c>
      <c r="B140" s="27" t="s">
        <v>380</v>
      </c>
      <c r="C140" s="27" t="s">
        <v>128</v>
      </c>
      <c r="D140" s="27" t="s">
        <v>496</v>
      </c>
      <c r="E140" s="27" t="s">
        <v>500</v>
      </c>
      <c r="F140" s="27" t="s">
        <v>69</v>
      </c>
      <c r="G140" s="27" t="s">
        <v>430</v>
      </c>
      <c r="H140" s="27" t="s">
        <v>507</v>
      </c>
      <c r="I140" s="13">
        <f>'прил Ведомств'!J354</f>
        <v>90</v>
      </c>
      <c r="J140" s="13">
        <f>'прил Ведомств'!K354</f>
        <v>90</v>
      </c>
      <c r="K140" s="13">
        <f>'прил Ведомств'!L354</f>
        <v>90</v>
      </c>
    </row>
    <row r="141" spans="1:11" ht="30.75">
      <c r="A141" s="6" t="s">
        <v>67</v>
      </c>
      <c r="B141" s="27" t="s">
        <v>380</v>
      </c>
      <c r="C141" s="27" t="s">
        <v>128</v>
      </c>
      <c r="D141" s="27" t="s">
        <v>496</v>
      </c>
      <c r="E141" s="27" t="s">
        <v>440</v>
      </c>
      <c r="F141" s="71"/>
      <c r="G141" s="71"/>
      <c r="H141" s="71"/>
      <c r="I141" s="13">
        <f>I142+I145</f>
        <v>150</v>
      </c>
      <c r="J141" s="13">
        <f>J142+J145</f>
        <v>150</v>
      </c>
      <c r="K141" s="13">
        <f>K142+K145</f>
        <v>150</v>
      </c>
    </row>
    <row r="142" spans="1:11" ht="78">
      <c r="A142" s="7" t="s">
        <v>163</v>
      </c>
      <c r="B142" s="27" t="s">
        <v>380</v>
      </c>
      <c r="C142" s="27" t="s">
        <v>128</v>
      </c>
      <c r="D142" s="27" t="s">
        <v>496</v>
      </c>
      <c r="E142" s="27" t="s">
        <v>440</v>
      </c>
      <c r="F142" s="27" t="s">
        <v>380</v>
      </c>
      <c r="G142" s="27"/>
      <c r="H142" s="27"/>
      <c r="I142" s="13">
        <f aca="true" t="shared" si="12" ref="I142:K143">I143</f>
        <v>150</v>
      </c>
      <c r="J142" s="13">
        <f t="shared" si="12"/>
        <v>150</v>
      </c>
      <c r="K142" s="13">
        <f t="shared" si="12"/>
        <v>150</v>
      </c>
    </row>
    <row r="143" spans="1:11" ht="15">
      <c r="A143" s="6" t="s">
        <v>28</v>
      </c>
      <c r="B143" s="27" t="s">
        <v>380</v>
      </c>
      <c r="C143" s="27" t="s">
        <v>128</v>
      </c>
      <c r="D143" s="27" t="s">
        <v>496</v>
      </c>
      <c r="E143" s="27" t="s">
        <v>440</v>
      </c>
      <c r="F143" s="27" t="s">
        <v>380</v>
      </c>
      <c r="G143" s="27" t="s">
        <v>430</v>
      </c>
      <c r="H143" s="27"/>
      <c r="I143" s="13">
        <f t="shared" si="12"/>
        <v>150</v>
      </c>
      <c r="J143" s="13">
        <f t="shared" si="12"/>
        <v>150</v>
      </c>
      <c r="K143" s="13">
        <f t="shared" si="12"/>
        <v>150</v>
      </c>
    </row>
    <row r="144" spans="1:11" ht="30.75">
      <c r="A144" s="15" t="s">
        <v>189</v>
      </c>
      <c r="B144" s="27" t="s">
        <v>380</v>
      </c>
      <c r="C144" s="27" t="s">
        <v>128</v>
      </c>
      <c r="D144" s="27" t="s">
        <v>496</v>
      </c>
      <c r="E144" s="27" t="s">
        <v>440</v>
      </c>
      <c r="F144" s="27" t="s">
        <v>380</v>
      </c>
      <c r="G144" s="27" t="s">
        <v>430</v>
      </c>
      <c r="H144" s="27" t="s">
        <v>425</v>
      </c>
      <c r="I144" s="13">
        <f>'прил Ведомств'!J358</f>
        <v>150</v>
      </c>
      <c r="J144" s="13">
        <f>'прил Ведомств'!K358</f>
        <v>150</v>
      </c>
      <c r="K144" s="13">
        <f>'прил Ведомств'!L358</f>
        <v>150</v>
      </c>
    </row>
    <row r="145" spans="1:11" ht="46.5">
      <c r="A145" s="7" t="s">
        <v>274</v>
      </c>
      <c r="B145" s="27" t="s">
        <v>380</v>
      </c>
      <c r="C145" s="27" t="s">
        <v>128</v>
      </c>
      <c r="D145" s="27" t="s">
        <v>496</v>
      </c>
      <c r="E145" s="27" t="s">
        <v>440</v>
      </c>
      <c r="F145" s="27" t="s">
        <v>3</v>
      </c>
      <c r="G145" s="27"/>
      <c r="H145" s="27"/>
      <c r="I145" s="13">
        <f aca="true" t="shared" si="13" ref="I145:K146">I146</f>
        <v>0</v>
      </c>
      <c r="J145" s="13">
        <f t="shared" si="13"/>
        <v>0</v>
      </c>
      <c r="K145" s="13">
        <f t="shared" si="13"/>
        <v>0</v>
      </c>
    </row>
    <row r="146" spans="1:11" ht="15">
      <c r="A146" s="6" t="s">
        <v>28</v>
      </c>
      <c r="B146" s="27" t="s">
        <v>380</v>
      </c>
      <c r="C146" s="27" t="s">
        <v>128</v>
      </c>
      <c r="D146" s="27" t="s">
        <v>496</v>
      </c>
      <c r="E146" s="27" t="s">
        <v>440</v>
      </c>
      <c r="F146" s="27" t="s">
        <v>3</v>
      </c>
      <c r="G146" s="27" t="s">
        <v>430</v>
      </c>
      <c r="H146" s="27"/>
      <c r="I146" s="13">
        <f t="shared" si="13"/>
        <v>0</v>
      </c>
      <c r="J146" s="13">
        <f t="shared" si="13"/>
        <v>0</v>
      </c>
      <c r="K146" s="13">
        <f t="shared" si="13"/>
        <v>0</v>
      </c>
    </row>
    <row r="147" spans="1:11" ht="30.75">
      <c r="A147" s="15" t="s">
        <v>189</v>
      </c>
      <c r="B147" s="27" t="s">
        <v>380</v>
      </c>
      <c r="C147" s="27" t="s">
        <v>128</v>
      </c>
      <c r="D147" s="27" t="s">
        <v>496</v>
      </c>
      <c r="E147" s="27" t="s">
        <v>440</v>
      </c>
      <c r="F147" s="27" t="s">
        <v>3</v>
      </c>
      <c r="G147" s="27" t="s">
        <v>430</v>
      </c>
      <c r="H147" s="27" t="s">
        <v>425</v>
      </c>
      <c r="I147" s="13">
        <f>'прил Ведомств'!J361</f>
        <v>0</v>
      </c>
      <c r="J147" s="13">
        <f>'прил Ведомств'!K361</f>
        <v>0</v>
      </c>
      <c r="K147" s="13">
        <f>'прил Ведомств'!L361</f>
        <v>0</v>
      </c>
    </row>
    <row r="148" spans="1:11" ht="30.75">
      <c r="A148" s="6" t="s">
        <v>63</v>
      </c>
      <c r="B148" s="27" t="s">
        <v>380</v>
      </c>
      <c r="C148" s="27" t="s">
        <v>128</v>
      </c>
      <c r="D148" s="27" t="s">
        <v>496</v>
      </c>
      <c r="E148" s="27" t="s">
        <v>52</v>
      </c>
      <c r="F148" s="71"/>
      <c r="G148" s="71"/>
      <c r="H148" s="71"/>
      <c r="I148" s="13">
        <f>I149+I152</f>
        <v>2706.8</v>
      </c>
      <c r="J148" s="13">
        <f>J149+J152</f>
        <v>2706.8</v>
      </c>
      <c r="K148" s="13">
        <f>K149+K152</f>
        <v>2706.8</v>
      </c>
    </row>
    <row r="149" spans="1:11" ht="93">
      <c r="A149" s="6" t="s">
        <v>179</v>
      </c>
      <c r="B149" s="27" t="s">
        <v>380</v>
      </c>
      <c r="C149" s="27" t="s">
        <v>128</v>
      </c>
      <c r="D149" s="27" t="s">
        <v>496</v>
      </c>
      <c r="E149" s="27" t="s">
        <v>52</v>
      </c>
      <c r="F149" s="27" t="s">
        <v>380</v>
      </c>
      <c r="G149" s="27"/>
      <c r="H149" s="27"/>
      <c r="I149" s="13">
        <f aca="true" t="shared" si="14" ref="I149:K150">I150</f>
        <v>2206.8</v>
      </c>
      <c r="J149" s="13">
        <f t="shared" si="14"/>
        <v>2206.8</v>
      </c>
      <c r="K149" s="13">
        <f t="shared" si="14"/>
        <v>2206.8</v>
      </c>
    </row>
    <row r="150" spans="1:11" ht="30.75">
      <c r="A150" s="6" t="s">
        <v>403</v>
      </c>
      <c r="B150" s="27" t="s">
        <v>380</v>
      </c>
      <c r="C150" s="27" t="s">
        <v>128</v>
      </c>
      <c r="D150" s="27" t="s">
        <v>496</v>
      </c>
      <c r="E150" s="27" t="s">
        <v>52</v>
      </c>
      <c r="F150" s="27" t="s">
        <v>380</v>
      </c>
      <c r="G150" s="27" t="s">
        <v>9</v>
      </c>
      <c r="H150" s="27"/>
      <c r="I150" s="13">
        <f t="shared" si="14"/>
        <v>2206.8</v>
      </c>
      <c r="J150" s="13">
        <f t="shared" si="14"/>
        <v>2206.8</v>
      </c>
      <c r="K150" s="13">
        <f t="shared" si="14"/>
        <v>2206.8</v>
      </c>
    </row>
    <row r="151" spans="1:11" ht="46.5">
      <c r="A151" s="15" t="s">
        <v>207</v>
      </c>
      <c r="B151" s="27" t="s">
        <v>380</v>
      </c>
      <c r="C151" s="27" t="s">
        <v>128</v>
      </c>
      <c r="D151" s="27" t="s">
        <v>496</v>
      </c>
      <c r="E151" s="27" t="s">
        <v>52</v>
      </c>
      <c r="F151" s="27" t="s">
        <v>380</v>
      </c>
      <c r="G151" s="27" t="s">
        <v>9</v>
      </c>
      <c r="H151" s="27" t="s">
        <v>504</v>
      </c>
      <c r="I151" s="13">
        <f>'прил Ведомств'!J365</f>
        <v>2206.8</v>
      </c>
      <c r="J151" s="13">
        <f>'прил Ведомств'!K365</f>
        <v>2206.8</v>
      </c>
      <c r="K151" s="13">
        <f>'прил Ведомств'!L365</f>
        <v>2206.8</v>
      </c>
    </row>
    <row r="152" spans="1:11" ht="46.5">
      <c r="A152" s="6" t="s">
        <v>315</v>
      </c>
      <c r="B152" s="27" t="s">
        <v>380</v>
      </c>
      <c r="C152" s="27" t="s">
        <v>128</v>
      </c>
      <c r="D152" s="27" t="s">
        <v>496</v>
      </c>
      <c r="E152" s="27" t="s">
        <v>52</v>
      </c>
      <c r="F152" s="27" t="s">
        <v>3</v>
      </c>
      <c r="G152" s="27"/>
      <c r="H152" s="27"/>
      <c r="I152" s="13">
        <f aca="true" t="shared" si="15" ref="I152:K153">I153</f>
        <v>500</v>
      </c>
      <c r="J152" s="13">
        <f t="shared" si="15"/>
        <v>500</v>
      </c>
      <c r="K152" s="13">
        <f t="shared" si="15"/>
        <v>500</v>
      </c>
    </row>
    <row r="153" spans="1:11" ht="30.75">
      <c r="A153" s="6" t="s">
        <v>193</v>
      </c>
      <c r="B153" s="27" t="s">
        <v>380</v>
      </c>
      <c r="C153" s="27" t="s">
        <v>128</v>
      </c>
      <c r="D153" s="27" t="s">
        <v>496</v>
      </c>
      <c r="E153" s="27" t="s">
        <v>52</v>
      </c>
      <c r="F153" s="27" t="s">
        <v>3</v>
      </c>
      <c r="G153" s="27" t="s">
        <v>376</v>
      </c>
      <c r="H153" s="27"/>
      <c r="I153" s="13">
        <f t="shared" si="15"/>
        <v>500</v>
      </c>
      <c r="J153" s="13">
        <f t="shared" si="15"/>
        <v>500</v>
      </c>
      <c r="K153" s="13">
        <f t="shared" si="15"/>
        <v>500</v>
      </c>
    </row>
    <row r="154" spans="1:11" ht="46.5">
      <c r="A154" s="15" t="s">
        <v>207</v>
      </c>
      <c r="B154" s="27" t="s">
        <v>380</v>
      </c>
      <c r="C154" s="27" t="s">
        <v>128</v>
      </c>
      <c r="D154" s="27" t="s">
        <v>496</v>
      </c>
      <c r="E154" s="27" t="s">
        <v>52</v>
      </c>
      <c r="F154" s="27" t="s">
        <v>3</v>
      </c>
      <c r="G154" s="27" t="s">
        <v>376</v>
      </c>
      <c r="H154" s="27" t="s">
        <v>504</v>
      </c>
      <c r="I154" s="13">
        <f>'прил Ведомств'!J368</f>
        <v>500</v>
      </c>
      <c r="J154" s="13">
        <f>'прил Ведомств'!K368</f>
        <v>500</v>
      </c>
      <c r="K154" s="13">
        <f>'прил Ведомств'!L368</f>
        <v>500</v>
      </c>
    </row>
    <row r="155" spans="1:11" ht="46.5">
      <c r="A155" s="103" t="s">
        <v>113</v>
      </c>
      <c r="B155" s="27" t="s">
        <v>380</v>
      </c>
      <c r="C155" s="27" t="s">
        <v>128</v>
      </c>
      <c r="D155" s="27" t="s">
        <v>75</v>
      </c>
      <c r="E155" s="27"/>
      <c r="F155" s="27"/>
      <c r="G155" s="27"/>
      <c r="H155" s="27"/>
      <c r="I155" s="13">
        <f>I156</f>
        <v>3070.4</v>
      </c>
      <c r="J155" s="13">
        <f>J156</f>
        <v>4977.3</v>
      </c>
      <c r="K155" s="13">
        <f>K156</f>
        <v>3045.5</v>
      </c>
    </row>
    <row r="156" spans="1:11" ht="30.75">
      <c r="A156" s="57" t="s">
        <v>11</v>
      </c>
      <c r="B156" s="27" t="s">
        <v>380</v>
      </c>
      <c r="C156" s="27" t="s">
        <v>128</v>
      </c>
      <c r="D156" s="27" t="s">
        <v>75</v>
      </c>
      <c r="E156" s="27" t="s">
        <v>500</v>
      </c>
      <c r="F156" s="27"/>
      <c r="G156" s="27"/>
      <c r="H156" s="27"/>
      <c r="I156" s="13">
        <f>I157+I161+I164</f>
        <v>3070.4</v>
      </c>
      <c r="J156" s="13">
        <f>J157+J161+J164</f>
        <v>4977.3</v>
      </c>
      <c r="K156" s="13">
        <f>K157+K161+K164</f>
        <v>3045.5</v>
      </c>
    </row>
    <row r="157" spans="1:11" ht="30.75">
      <c r="A157" s="7" t="s">
        <v>76</v>
      </c>
      <c r="B157" s="27" t="s">
        <v>380</v>
      </c>
      <c r="C157" s="27" t="s">
        <v>128</v>
      </c>
      <c r="D157" s="27" t="s">
        <v>75</v>
      </c>
      <c r="E157" s="27" t="s">
        <v>500</v>
      </c>
      <c r="F157" s="27" t="s">
        <v>3</v>
      </c>
      <c r="G157" s="27"/>
      <c r="H157" s="27"/>
      <c r="I157" s="13">
        <f>I158</f>
        <v>2720.4</v>
      </c>
      <c r="J157" s="13">
        <f>J158</f>
        <v>4067.3</v>
      </c>
      <c r="K157" s="13">
        <f>K158</f>
        <v>2695.5</v>
      </c>
    </row>
    <row r="158" spans="1:11" ht="15">
      <c r="A158" s="6" t="s">
        <v>278</v>
      </c>
      <c r="B158" s="27" t="s">
        <v>380</v>
      </c>
      <c r="C158" s="27" t="s">
        <v>128</v>
      </c>
      <c r="D158" s="27" t="s">
        <v>75</v>
      </c>
      <c r="E158" s="27" t="s">
        <v>500</v>
      </c>
      <c r="F158" s="27" t="s">
        <v>3</v>
      </c>
      <c r="G158" s="27" t="s">
        <v>50</v>
      </c>
      <c r="H158" s="27"/>
      <c r="I158" s="13">
        <f>I159+I160</f>
        <v>2720.4</v>
      </c>
      <c r="J158" s="13">
        <f>J159+J160</f>
        <v>4067.3</v>
      </c>
      <c r="K158" s="13">
        <f>K159+K160</f>
        <v>2695.5</v>
      </c>
    </row>
    <row r="159" spans="1:11" ht="30.75">
      <c r="A159" s="15" t="s">
        <v>189</v>
      </c>
      <c r="B159" s="27" t="s">
        <v>380</v>
      </c>
      <c r="C159" s="27" t="s">
        <v>128</v>
      </c>
      <c r="D159" s="27" t="s">
        <v>75</v>
      </c>
      <c r="E159" s="27" t="s">
        <v>500</v>
      </c>
      <c r="F159" s="27" t="s">
        <v>3</v>
      </c>
      <c r="G159" s="27" t="s">
        <v>50</v>
      </c>
      <c r="H159" s="27" t="s">
        <v>425</v>
      </c>
      <c r="I159" s="13">
        <f>'прил Ведомств'!J236</f>
        <v>2490.4</v>
      </c>
      <c r="J159" s="13">
        <f>'прил Ведомств'!K236</f>
        <v>3477.3</v>
      </c>
      <c r="K159" s="13">
        <f>'прил Ведомств'!L236</f>
        <v>2465.5</v>
      </c>
    </row>
    <row r="160" spans="1:11" ht="15">
      <c r="A160" s="15" t="s">
        <v>443</v>
      </c>
      <c r="B160" s="27" t="s">
        <v>380</v>
      </c>
      <c r="C160" s="27" t="s">
        <v>128</v>
      </c>
      <c r="D160" s="27" t="s">
        <v>75</v>
      </c>
      <c r="E160" s="27" t="s">
        <v>500</v>
      </c>
      <c r="F160" s="27" t="s">
        <v>3</v>
      </c>
      <c r="G160" s="27" t="s">
        <v>50</v>
      </c>
      <c r="H160" s="27" t="s">
        <v>540</v>
      </c>
      <c r="I160" s="13">
        <f>'прил Ведомств'!J237</f>
        <v>230</v>
      </c>
      <c r="J160" s="13">
        <f>'прил Ведомств'!K237</f>
        <v>590</v>
      </c>
      <c r="K160" s="13">
        <f>'прил Ведомств'!L237</f>
        <v>230</v>
      </c>
    </row>
    <row r="161" spans="1:11" ht="78">
      <c r="A161" s="7" t="s">
        <v>402</v>
      </c>
      <c r="B161" s="27" t="s">
        <v>380</v>
      </c>
      <c r="C161" s="27" t="s">
        <v>128</v>
      </c>
      <c r="D161" s="27" t="s">
        <v>75</v>
      </c>
      <c r="E161" s="27" t="s">
        <v>500</v>
      </c>
      <c r="F161" s="27" t="s">
        <v>111</v>
      </c>
      <c r="G161" s="27"/>
      <c r="H161" s="27"/>
      <c r="I161" s="13">
        <f aca="true" t="shared" si="16" ref="I161:K162">I162</f>
        <v>200</v>
      </c>
      <c r="J161" s="13">
        <f t="shared" si="16"/>
        <v>266</v>
      </c>
      <c r="K161" s="13">
        <f t="shared" si="16"/>
        <v>200</v>
      </c>
    </row>
    <row r="162" spans="1:11" ht="30.75">
      <c r="A162" s="6" t="s">
        <v>394</v>
      </c>
      <c r="B162" s="27" t="s">
        <v>380</v>
      </c>
      <c r="C162" s="27" t="s">
        <v>128</v>
      </c>
      <c r="D162" s="27" t="s">
        <v>75</v>
      </c>
      <c r="E162" s="27" t="s">
        <v>500</v>
      </c>
      <c r="F162" s="27" t="s">
        <v>111</v>
      </c>
      <c r="G162" s="27" t="s">
        <v>209</v>
      </c>
      <c r="H162" s="27"/>
      <c r="I162" s="13">
        <f t="shared" si="16"/>
        <v>200</v>
      </c>
      <c r="J162" s="13">
        <f t="shared" si="16"/>
        <v>266</v>
      </c>
      <c r="K162" s="13">
        <f t="shared" si="16"/>
        <v>200</v>
      </c>
    </row>
    <row r="163" spans="1:11" ht="30.75">
      <c r="A163" s="15" t="s">
        <v>189</v>
      </c>
      <c r="B163" s="27" t="s">
        <v>380</v>
      </c>
      <c r="C163" s="27" t="s">
        <v>128</v>
      </c>
      <c r="D163" s="27" t="s">
        <v>75</v>
      </c>
      <c r="E163" s="27" t="s">
        <v>500</v>
      </c>
      <c r="F163" s="27" t="s">
        <v>111</v>
      </c>
      <c r="G163" s="27" t="s">
        <v>209</v>
      </c>
      <c r="H163" s="27" t="s">
        <v>425</v>
      </c>
      <c r="I163" s="13">
        <f>'прил Ведомств'!J240</f>
        <v>200</v>
      </c>
      <c r="J163" s="13">
        <f>'прил Ведомств'!K240</f>
        <v>266</v>
      </c>
      <c r="K163" s="13">
        <f>'прил Ведомств'!L240</f>
        <v>200</v>
      </c>
    </row>
    <row r="164" spans="1:11" ht="30.75">
      <c r="A164" s="6" t="s">
        <v>327</v>
      </c>
      <c r="B164" s="27" t="s">
        <v>380</v>
      </c>
      <c r="C164" s="27" t="s">
        <v>128</v>
      </c>
      <c r="D164" s="27" t="s">
        <v>75</v>
      </c>
      <c r="E164" s="27" t="s">
        <v>500</v>
      </c>
      <c r="F164" s="27" t="s">
        <v>301</v>
      </c>
      <c r="G164" s="27"/>
      <c r="H164" s="27"/>
      <c r="I164" s="13">
        <f aca="true" t="shared" si="17" ref="I164:K165">I165</f>
        <v>150</v>
      </c>
      <c r="J164" s="13">
        <f t="shared" si="17"/>
        <v>644</v>
      </c>
      <c r="K164" s="13">
        <f t="shared" si="17"/>
        <v>150</v>
      </c>
    </row>
    <row r="165" spans="1:11" ht="30.75">
      <c r="A165" s="6" t="s">
        <v>394</v>
      </c>
      <c r="B165" s="27" t="s">
        <v>380</v>
      </c>
      <c r="C165" s="27" t="s">
        <v>128</v>
      </c>
      <c r="D165" s="27" t="s">
        <v>75</v>
      </c>
      <c r="E165" s="27" t="s">
        <v>500</v>
      </c>
      <c r="F165" s="27" t="s">
        <v>301</v>
      </c>
      <c r="G165" s="27" t="s">
        <v>209</v>
      </c>
      <c r="H165" s="27"/>
      <c r="I165" s="13">
        <f t="shared" si="17"/>
        <v>150</v>
      </c>
      <c r="J165" s="13">
        <f t="shared" si="17"/>
        <v>644</v>
      </c>
      <c r="K165" s="13">
        <f t="shared" si="17"/>
        <v>150</v>
      </c>
    </row>
    <row r="166" spans="1:11" ht="30.75">
      <c r="A166" s="15" t="s">
        <v>189</v>
      </c>
      <c r="B166" s="27" t="s">
        <v>380</v>
      </c>
      <c r="C166" s="27" t="s">
        <v>128</v>
      </c>
      <c r="D166" s="27" t="s">
        <v>75</v>
      </c>
      <c r="E166" s="27" t="s">
        <v>500</v>
      </c>
      <c r="F166" s="27" t="s">
        <v>301</v>
      </c>
      <c r="G166" s="27" t="s">
        <v>209</v>
      </c>
      <c r="H166" s="27" t="s">
        <v>425</v>
      </c>
      <c r="I166" s="13">
        <f>'прил Ведомств'!J243</f>
        <v>150</v>
      </c>
      <c r="J166" s="13">
        <f>'прил Ведомств'!K243</f>
        <v>644</v>
      </c>
      <c r="K166" s="13">
        <f>'прил Ведомств'!L243</f>
        <v>150</v>
      </c>
    </row>
    <row r="167" spans="1:11" ht="30.75">
      <c r="A167" s="103" t="s">
        <v>173</v>
      </c>
      <c r="B167" s="27" t="s">
        <v>380</v>
      </c>
      <c r="C167" s="27" t="s">
        <v>128</v>
      </c>
      <c r="D167" s="27" t="s">
        <v>216</v>
      </c>
      <c r="E167" s="27"/>
      <c r="F167" s="27"/>
      <c r="G167" s="27"/>
      <c r="H167" s="27"/>
      <c r="I167" s="13">
        <f>I168</f>
        <v>27732.299999999996</v>
      </c>
      <c r="J167" s="13">
        <f>J168</f>
        <v>28155.299999999996</v>
      </c>
      <c r="K167" s="13">
        <f>K168</f>
        <v>24537.299999999996</v>
      </c>
    </row>
    <row r="168" spans="1:11" ht="62.25">
      <c r="A168" s="7" t="s">
        <v>39</v>
      </c>
      <c r="B168" s="27" t="s">
        <v>380</v>
      </c>
      <c r="C168" s="27" t="s">
        <v>128</v>
      </c>
      <c r="D168" s="27" t="s">
        <v>216</v>
      </c>
      <c r="E168" s="27" t="s">
        <v>264</v>
      </c>
      <c r="F168" s="27" t="s">
        <v>404</v>
      </c>
      <c r="G168" s="27"/>
      <c r="H168" s="27"/>
      <c r="I168" s="13">
        <f>I169+I174+I172</f>
        <v>27732.299999999996</v>
      </c>
      <c r="J168" s="13">
        <f>J169+J174+J172</f>
        <v>28155.299999999996</v>
      </c>
      <c r="K168" s="13">
        <f>K169+K174+K172</f>
        <v>24537.299999999996</v>
      </c>
    </row>
    <row r="169" spans="1:11" ht="46.5">
      <c r="A169" s="103" t="s">
        <v>355</v>
      </c>
      <c r="B169" s="27" t="s">
        <v>380</v>
      </c>
      <c r="C169" s="27" t="s">
        <v>128</v>
      </c>
      <c r="D169" s="27" t="s">
        <v>216</v>
      </c>
      <c r="E169" s="27" t="s">
        <v>264</v>
      </c>
      <c r="F169" s="27" t="s">
        <v>404</v>
      </c>
      <c r="G169" s="27" t="s">
        <v>336</v>
      </c>
      <c r="H169" s="27"/>
      <c r="I169" s="13">
        <f>I170+I171</f>
        <v>17015.199999999997</v>
      </c>
      <c r="J169" s="13">
        <f>J170+J171</f>
        <v>17438.199999999997</v>
      </c>
      <c r="K169" s="13">
        <f>K170+K171</f>
        <v>17438.199999999997</v>
      </c>
    </row>
    <row r="170" spans="1:11" ht="15">
      <c r="A170" s="15" t="s">
        <v>49</v>
      </c>
      <c r="B170" s="27" t="s">
        <v>380</v>
      </c>
      <c r="C170" s="27" t="s">
        <v>128</v>
      </c>
      <c r="D170" s="27" t="s">
        <v>216</v>
      </c>
      <c r="E170" s="27" t="s">
        <v>264</v>
      </c>
      <c r="F170" s="27" t="s">
        <v>404</v>
      </c>
      <c r="G170" s="27" t="s">
        <v>336</v>
      </c>
      <c r="H170" s="27" t="s">
        <v>339</v>
      </c>
      <c r="I170" s="13">
        <f>'прил Ведомств'!J769</f>
        <v>16035.699999999995</v>
      </c>
      <c r="J170" s="13">
        <f>'прил Ведомств'!K769</f>
        <v>16057.599999999997</v>
      </c>
      <c r="K170" s="13">
        <f>'прил Ведомств'!L769</f>
        <v>16057.599999999997</v>
      </c>
    </row>
    <row r="171" spans="1:11" ht="30.75">
      <c r="A171" s="15" t="s">
        <v>189</v>
      </c>
      <c r="B171" s="27" t="s">
        <v>380</v>
      </c>
      <c r="C171" s="27" t="s">
        <v>128</v>
      </c>
      <c r="D171" s="27" t="s">
        <v>216</v>
      </c>
      <c r="E171" s="27" t="s">
        <v>264</v>
      </c>
      <c r="F171" s="27" t="s">
        <v>404</v>
      </c>
      <c r="G171" s="27" t="s">
        <v>336</v>
      </c>
      <c r="H171" s="27" t="s">
        <v>425</v>
      </c>
      <c r="I171" s="13">
        <f>'прил Ведомств'!J770</f>
        <v>979.5</v>
      </c>
      <c r="J171" s="13">
        <f>'прил Ведомств'!K770</f>
        <v>1380.6</v>
      </c>
      <c r="K171" s="13">
        <f>'прил Ведомств'!L770</f>
        <v>1380.6</v>
      </c>
    </row>
    <row r="172" spans="1:11" ht="62.25">
      <c r="A172" s="76" t="s">
        <v>601</v>
      </c>
      <c r="B172" s="27" t="s">
        <v>380</v>
      </c>
      <c r="C172" s="27" t="s">
        <v>128</v>
      </c>
      <c r="D172" s="27" t="s">
        <v>216</v>
      </c>
      <c r="E172" s="27" t="s">
        <v>264</v>
      </c>
      <c r="F172" s="27" t="s">
        <v>404</v>
      </c>
      <c r="G172" s="27" t="s">
        <v>347</v>
      </c>
      <c r="H172" s="27"/>
      <c r="I172" s="13">
        <f>I173</f>
        <v>7099.1</v>
      </c>
      <c r="J172" s="13">
        <f>J173</f>
        <v>7099.1</v>
      </c>
      <c r="K172" s="13">
        <f>K173</f>
        <v>7099.1</v>
      </c>
    </row>
    <row r="173" spans="1:11" ht="15">
      <c r="A173" s="15" t="s">
        <v>49</v>
      </c>
      <c r="B173" s="27" t="s">
        <v>380</v>
      </c>
      <c r="C173" s="27" t="s">
        <v>128</v>
      </c>
      <c r="D173" s="27" t="s">
        <v>216</v>
      </c>
      <c r="E173" s="27" t="s">
        <v>264</v>
      </c>
      <c r="F173" s="27" t="s">
        <v>404</v>
      </c>
      <c r="G173" s="27" t="s">
        <v>347</v>
      </c>
      <c r="H173" s="27" t="s">
        <v>339</v>
      </c>
      <c r="I173" s="13">
        <f>'прил Ведомств'!J772</f>
        <v>7099.1</v>
      </c>
      <c r="J173" s="13">
        <f>'прил Ведомств'!K772</f>
        <v>7099.1</v>
      </c>
      <c r="K173" s="13">
        <f>'прил Ведомств'!L772</f>
        <v>7099.1</v>
      </c>
    </row>
    <row r="174" spans="1:11" ht="15">
      <c r="A174" s="6" t="s">
        <v>253</v>
      </c>
      <c r="B174" s="27" t="s">
        <v>380</v>
      </c>
      <c r="C174" s="27" t="s">
        <v>128</v>
      </c>
      <c r="D174" s="27" t="s">
        <v>216</v>
      </c>
      <c r="E174" s="27" t="s">
        <v>264</v>
      </c>
      <c r="F174" s="27" t="s">
        <v>404</v>
      </c>
      <c r="G174" s="27" t="s">
        <v>334</v>
      </c>
      <c r="H174" s="27"/>
      <c r="I174" s="13">
        <f>I175+I176</f>
        <v>3618</v>
      </c>
      <c r="J174" s="13">
        <f>J175+J176</f>
        <v>3618</v>
      </c>
      <c r="K174" s="13">
        <f>K175+K176</f>
        <v>0</v>
      </c>
    </row>
    <row r="175" spans="1:11" ht="15">
      <c r="A175" s="15" t="s">
        <v>49</v>
      </c>
      <c r="B175" s="27" t="s">
        <v>380</v>
      </c>
      <c r="C175" s="27" t="s">
        <v>128</v>
      </c>
      <c r="D175" s="27" t="s">
        <v>216</v>
      </c>
      <c r="E175" s="27" t="s">
        <v>264</v>
      </c>
      <c r="F175" s="27" t="s">
        <v>404</v>
      </c>
      <c r="G175" s="27" t="s">
        <v>334</v>
      </c>
      <c r="H175" s="27" t="s">
        <v>339</v>
      </c>
      <c r="I175" s="13">
        <f>'прил Ведомств'!J774</f>
        <v>3618</v>
      </c>
      <c r="J175" s="13">
        <f>'прил Ведомств'!K774</f>
        <v>3618</v>
      </c>
      <c r="K175" s="13">
        <f>'прил Ведомств'!L774</f>
        <v>0</v>
      </c>
    </row>
    <row r="176" spans="1:11" ht="30.75">
      <c r="A176" s="15" t="s">
        <v>189</v>
      </c>
      <c r="B176" s="27" t="s">
        <v>380</v>
      </c>
      <c r="C176" s="27" t="s">
        <v>128</v>
      </c>
      <c r="D176" s="27" t="s">
        <v>216</v>
      </c>
      <c r="E176" s="27" t="s">
        <v>264</v>
      </c>
      <c r="F176" s="27" t="s">
        <v>404</v>
      </c>
      <c r="G176" s="27" t="s">
        <v>334</v>
      </c>
      <c r="H176" s="27" t="s">
        <v>425</v>
      </c>
      <c r="I176" s="13">
        <f>'прил Ведомств'!J775</f>
        <v>0</v>
      </c>
      <c r="J176" s="13">
        <f>'прил Ведомств'!K775</f>
        <v>0</v>
      </c>
      <c r="K176" s="13">
        <f>'прил Ведомств'!L775</f>
        <v>0</v>
      </c>
    </row>
    <row r="177" spans="1:11" ht="50.25">
      <c r="A177" s="100" t="s">
        <v>491</v>
      </c>
      <c r="B177" s="27" t="s">
        <v>380</v>
      </c>
      <c r="C177" s="27" t="s">
        <v>128</v>
      </c>
      <c r="D177" s="101" t="s">
        <v>170</v>
      </c>
      <c r="E177" s="101"/>
      <c r="F177" s="95"/>
      <c r="G177" s="95"/>
      <c r="H177" s="101"/>
      <c r="I177" s="13">
        <f>I178+I193</f>
        <v>34047</v>
      </c>
      <c r="J177" s="13">
        <f>J178+J193</f>
        <v>34925</v>
      </c>
      <c r="K177" s="13">
        <f>K178+K193</f>
        <v>32599.3</v>
      </c>
    </row>
    <row r="178" spans="1:11" ht="46.5">
      <c r="A178" s="6" t="s">
        <v>263</v>
      </c>
      <c r="B178" s="27" t="s">
        <v>380</v>
      </c>
      <c r="C178" s="27" t="s">
        <v>128</v>
      </c>
      <c r="D178" s="27" t="s">
        <v>170</v>
      </c>
      <c r="E178" s="27" t="s">
        <v>500</v>
      </c>
      <c r="F178" s="71"/>
      <c r="G178" s="71"/>
      <c r="H178" s="71"/>
      <c r="I178" s="13">
        <f>I179</f>
        <v>16647.7</v>
      </c>
      <c r="J178" s="13">
        <f>J179</f>
        <v>17580.699999999997</v>
      </c>
      <c r="K178" s="13">
        <f>K179</f>
        <v>15780.7</v>
      </c>
    </row>
    <row r="179" spans="1:11" ht="62.25">
      <c r="A179" s="106" t="s">
        <v>490</v>
      </c>
      <c r="B179" s="27" t="s">
        <v>380</v>
      </c>
      <c r="C179" s="27" t="s">
        <v>128</v>
      </c>
      <c r="D179" s="27" t="s">
        <v>170</v>
      </c>
      <c r="E179" s="27" t="s">
        <v>500</v>
      </c>
      <c r="F179" s="27" t="s">
        <v>380</v>
      </c>
      <c r="G179" s="27"/>
      <c r="H179" s="27"/>
      <c r="I179" s="13">
        <f>I180+I183+I185+I187+I189+I191</f>
        <v>16647.7</v>
      </c>
      <c r="J179" s="13">
        <f>J180+J183+J185+J187+J189+J191</f>
        <v>17580.699999999997</v>
      </c>
      <c r="K179" s="13">
        <f>K180+K183+K185+K187+K189+K191</f>
        <v>15780.7</v>
      </c>
    </row>
    <row r="180" spans="1:11" ht="30.75">
      <c r="A180" s="6" t="s">
        <v>392</v>
      </c>
      <c r="B180" s="27" t="s">
        <v>380</v>
      </c>
      <c r="C180" s="27" t="s">
        <v>128</v>
      </c>
      <c r="D180" s="27" t="s">
        <v>170</v>
      </c>
      <c r="E180" s="27" t="s">
        <v>500</v>
      </c>
      <c r="F180" s="27" t="s">
        <v>380</v>
      </c>
      <c r="G180" s="27" t="s">
        <v>19</v>
      </c>
      <c r="H180" s="27"/>
      <c r="I180" s="13">
        <f>I181+I182</f>
        <v>16064.7</v>
      </c>
      <c r="J180" s="13">
        <f>J181+J182</f>
        <v>16997.699999999997</v>
      </c>
      <c r="K180" s="13">
        <f>K181+K182</f>
        <v>15197.7</v>
      </c>
    </row>
    <row r="181" spans="1:11" ht="30.75">
      <c r="A181" s="15" t="s">
        <v>189</v>
      </c>
      <c r="B181" s="27" t="s">
        <v>380</v>
      </c>
      <c r="C181" s="27" t="s">
        <v>128</v>
      </c>
      <c r="D181" s="27" t="s">
        <v>170</v>
      </c>
      <c r="E181" s="27" t="s">
        <v>500</v>
      </c>
      <c r="F181" s="27" t="s">
        <v>380</v>
      </c>
      <c r="G181" s="27" t="s">
        <v>19</v>
      </c>
      <c r="H181" s="27" t="s">
        <v>425</v>
      </c>
      <c r="I181" s="13">
        <f>'прил Ведомств'!J373</f>
        <v>15439.5</v>
      </c>
      <c r="J181" s="13">
        <f>'прил Ведомств'!K373</f>
        <v>16372.499999999998</v>
      </c>
      <c r="K181" s="13">
        <f>'прил Ведомств'!L373</f>
        <v>14572.5</v>
      </c>
    </row>
    <row r="182" spans="1:11" ht="15">
      <c r="A182" s="15" t="s">
        <v>443</v>
      </c>
      <c r="B182" s="27" t="s">
        <v>380</v>
      </c>
      <c r="C182" s="27" t="s">
        <v>128</v>
      </c>
      <c r="D182" s="27" t="s">
        <v>170</v>
      </c>
      <c r="E182" s="27" t="s">
        <v>500</v>
      </c>
      <c r="F182" s="27" t="s">
        <v>380</v>
      </c>
      <c r="G182" s="27" t="s">
        <v>19</v>
      </c>
      <c r="H182" s="27" t="s">
        <v>540</v>
      </c>
      <c r="I182" s="13">
        <f>'прил Ведомств'!J374</f>
        <v>625.2</v>
      </c>
      <c r="J182" s="13">
        <f>'прил Ведомств'!K374</f>
        <v>625.2</v>
      </c>
      <c r="K182" s="13">
        <f>'прил Ведомств'!L374</f>
        <v>625.2</v>
      </c>
    </row>
    <row r="183" spans="1:11" ht="15">
      <c r="A183" s="6" t="s">
        <v>233</v>
      </c>
      <c r="B183" s="27" t="s">
        <v>380</v>
      </c>
      <c r="C183" s="27" t="s">
        <v>128</v>
      </c>
      <c r="D183" s="27" t="s">
        <v>170</v>
      </c>
      <c r="E183" s="27" t="s">
        <v>500</v>
      </c>
      <c r="F183" s="27" t="s">
        <v>380</v>
      </c>
      <c r="G183" s="27" t="s">
        <v>349</v>
      </c>
      <c r="H183" s="27"/>
      <c r="I183" s="13">
        <f>I184</f>
        <v>250</v>
      </c>
      <c r="J183" s="13">
        <f>J184</f>
        <v>250</v>
      </c>
      <c r="K183" s="13">
        <f>K184</f>
        <v>250</v>
      </c>
    </row>
    <row r="184" spans="1:11" ht="30.75">
      <c r="A184" s="15" t="s">
        <v>189</v>
      </c>
      <c r="B184" s="27" t="s">
        <v>380</v>
      </c>
      <c r="C184" s="27" t="s">
        <v>128</v>
      </c>
      <c r="D184" s="27" t="s">
        <v>170</v>
      </c>
      <c r="E184" s="27" t="s">
        <v>500</v>
      </c>
      <c r="F184" s="27" t="s">
        <v>380</v>
      </c>
      <c r="G184" s="27" t="s">
        <v>349</v>
      </c>
      <c r="H184" s="27" t="s">
        <v>425</v>
      </c>
      <c r="I184" s="13">
        <f>'прил Ведомств'!J376</f>
        <v>250</v>
      </c>
      <c r="J184" s="13">
        <f>'прил Ведомств'!K376</f>
        <v>250</v>
      </c>
      <c r="K184" s="13">
        <f>'прил Ведомств'!L376</f>
        <v>250</v>
      </c>
    </row>
    <row r="185" spans="1:11" ht="78">
      <c r="A185" s="6" t="s">
        <v>449</v>
      </c>
      <c r="B185" s="27" t="s">
        <v>380</v>
      </c>
      <c r="C185" s="27" t="s">
        <v>128</v>
      </c>
      <c r="D185" s="27" t="s">
        <v>170</v>
      </c>
      <c r="E185" s="27" t="s">
        <v>500</v>
      </c>
      <c r="F185" s="27" t="s">
        <v>380</v>
      </c>
      <c r="G185" s="27" t="s">
        <v>38</v>
      </c>
      <c r="H185" s="27"/>
      <c r="I185" s="13">
        <f>I186</f>
        <v>66</v>
      </c>
      <c r="J185" s="13">
        <f>J186</f>
        <v>66</v>
      </c>
      <c r="K185" s="13">
        <f>K186</f>
        <v>66</v>
      </c>
    </row>
    <row r="186" spans="1:11" ht="30.75">
      <c r="A186" s="15" t="s">
        <v>189</v>
      </c>
      <c r="B186" s="27" t="s">
        <v>380</v>
      </c>
      <c r="C186" s="27" t="s">
        <v>128</v>
      </c>
      <c r="D186" s="27" t="s">
        <v>170</v>
      </c>
      <c r="E186" s="27" t="s">
        <v>500</v>
      </c>
      <c r="F186" s="27" t="s">
        <v>380</v>
      </c>
      <c r="G186" s="27" t="s">
        <v>38</v>
      </c>
      <c r="H186" s="27" t="s">
        <v>425</v>
      </c>
      <c r="I186" s="13">
        <f>'прил Ведомств'!J378</f>
        <v>66</v>
      </c>
      <c r="J186" s="13">
        <f>'прил Ведомств'!K378</f>
        <v>66</v>
      </c>
      <c r="K186" s="13">
        <f>'прил Ведомств'!L378</f>
        <v>66</v>
      </c>
    </row>
    <row r="187" spans="1:11" ht="78">
      <c r="A187" s="6" t="s">
        <v>55</v>
      </c>
      <c r="B187" s="27" t="s">
        <v>380</v>
      </c>
      <c r="C187" s="27" t="s">
        <v>128</v>
      </c>
      <c r="D187" s="27" t="s">
        <v>170</v>
      </c>
      <c r="E187" s="27" t="s">
        <v>500</v>
      </c>
      <c r="F187" s="27" t="s">
        <v>380</v>
      </c>
      <c r="G187" s="27" t="s">
        <v>444</v>
      </c>
      <c r="H187" s="27"/>
      <c r="I187" s="13">
        <f>I188</f>
        <v>267</v>
      </c>
      <c r="J187" s="13">
        <f>J188</f>
        <v>267</v>
      </c>
      <c r="K187" s="13">
        <f>K188</f>
        <v>267</v>
      </c>
    </row>
    <row r="188" spans="1:11" ht="30.75">
      <c r="A188" s="15" t="s">
        <v>189</v>
      </c>
      <c r="B188" s="27" t="s">
        <v>380</v>
      </c>
      <c r="C188" s="27" t="s">
        <v>128</v>
      </c>
      <c r="D188" s="27" t="s">
        <v>170</v>
      </c>
      <c r="E188" s="27" t="s">
        <v>500</v>
      </c>
      <c r="F188" s="27" t="s">
        <v>380</v>
      </c>
      <c r="G188" s="27" t="s">
        <v>444</v>
      </c>
      <c r="H188" s="27" t="s">
        <v>425</v>
      </c>
      <c r="I188" s="13">
        <f>'прил Ведомств'!J380</f>
        <v>267</v>
      </c>
      <c r="J188" s="13">
        <f>'прил Ведомств'!K380</f>
        <v>267</v>
      </c>
      <c r="K188" s="13">
        <f>'прил Ведомств'!L380</f>
        <v>267</v>
      </c>
    </row>
    <row r="189" spans="1:11" ht="15">
      <c r="A189" s="6" t="s">
        <v>35</v>
      </c>
      <c r="B189" s="27" t="s">
        <v>380</v>
      </c>
      <c r="C189" s="27" t="s">
        <v>128</v>
      </c>
      <c r="D189" s="27" t="s">
        <v>170</v>
      </c>
      <c r="E189" s="27" t="s">
        <v>500</v>
      </c>
      <c r="F189" s="27" t="s">
        <v>380</v>
      </c>
      <c r="G189" s="27" t="s">
        <v>497</v>
      </c>
      <c r="H189" s="27"/>
      <c r="I189" s="13">
        <f>I190</f>
        <v>0</v>
      </c>
      <c r="J189" s="13">
        <f>J190</f>
        <v>0</v>
      </c>
      <c r="K189" s="13">
        <f>K190</f>
        <v>0</v>
      </c>
    </row>
    <row r="190" spans="1:11" ht="30.75">
      <c r="A190" s="15" t="s">
        <v>189</v>
      </c>
      <c r="B190" s="27" t="s">
        <v>380</v>
      </c>
      <c r="C190" s="27" t="s">
        <v>128</v>
      </c>
      <c r="D190" s="27" t="s">
        <v>170</v>
      </c>
      <c r="E190" s="27" t="s">
        <v>500</v>
      </c>
      <c r="F190" s="27" t="s">
        <v>380</v>
      </c>
      <c r="G190" s="27" t="s">
        <v>497</v>
      </c>
      <c r="H190" s="27" t="s">
        <v>425</v>
      </c>
      <c r="I190" s="13">
        <f>'прил Ведомств'!J382</f>
        <v>0</v>
      </c>
      <c r="J190" s="13">
        <f>'прил Ведомств'!K382</f>
        <v>0</v>
      </c>
      <c r="K190" s="13">
        <f>'прил Ведомств'!L382</f>
        <v>0</v>
      </c>
    </row>
    <row r="191" spans="1:11" ht="15">
      <c r="A191" s="6" t="s">
        <v>253</v>
      </c>
      <c r="B191" s="27" t="s">
        <v>380</v>
      </c>
      <c r="C191" s="27" t="s">
        <v>128</v>
      </c>
      <c r="D191" s="27" t="s">
        <v>170</v>
      </c>
      <c r="E191" s="27" t="s">
        <v>500</v>
      </c>
      <c r="F191" s="27" t="s">
        <v>380</v>
      </c>
      <c r="G191" s="27" t="s">
        <v>334</v>
      </c>
      <c r="H191" s="27"/>
      <c r="I191" s="13">
        <f>I192</f>
        <v>0</v>
      </c>
      <c r="J191" s="13">
        <f>J192</f>
        <v>0</v>
      </c>
      <c r="K191" s="13">
        <f>K192</f>
        <v>0</v>
      </c>
    </row>
    <row r="192" spans="1:11" ht="30.75">
      <c r="A192" s="15" t="s">
        <v>189</v>
      </c>
      <c r="B192" s="27" t="s">
        <v>380</v>
      </c>
      <c r="C192" s="27" t="s">
        <v>128</v>
      </c>
      <c r="D192" s="27" t="s">
        <v>170</v>
      </c>
      <c r="E192" s="27" t="s">
        <v>500</v>
      </c>
      <c r="F192" s="27" t="s">
        <v>380</v>
      </c>
      <c r="G192" s="27" t="s">
        <v>334</v>
      </c>
      <c r="H192" s="27" t="s">
        <v>425</v>
      </c>
      <c r="I192" s="13">
        <f>'прил Ведомств'!J384</f>
        <v>0</v>
      </c>
      <c r="J192" s="13">
        <f>'прил Ведомств'!K384</f>
        <v>0</v>
      </c>
      <c r="K192" s="13">
        <f>'прил Ведомств'!L384</f>
        <v>0</v>
      </c>
    </row>
    <row r="193" spans="1:11" ht="30.75">
      <c r="A193" s="6" t="s">
        <v>190</v>
      </c>
      <c r="B193" s="27" t="s">
        <v>380</v>
      </c>
      <c r="C193" s="27" t="s">
        <v>128</v>
      </c>
      <c r="D193" s="27" t="s">
        <v>170</v>
      </c>
      <c r="E193" s="27" t="s">
        <v>359</v>
      </c>
      <c r="F193" s="71"/>
      <c r="G193" s="71"/>
      <c r="H193" s="27"/>
      <c r="I193" s="13">
        <f>I194</f>
        <v>17399.3</v>
      </c>
      <c r="J193" s="13">
        <f>J194</f>
        <v>17344.3</v>
      </c>
      <c r="K193" s="13">
        <f>K194</f>
        <v>16818.6</v>
      </c>
    </row>
    <row r="194" spans="1:11" ht="78">
      <c r="A194" s="106" t="s">
        <v>377</v>
      </c>
      <c r="B194" s="27" t="s">
        <v>380</v>
      </c>
      <c r="C194" s="27" t="s">
        <v>128</v>
      </c>
      <c r="D194" s="27" t="s">
        <v>170</v>
      </c>
      <c r="E194" s="27" t="s">
        <v>359</v>
      </c>
      <c r="F194" s="27" t="s">
        <v>380</v>
      </c>
      <c r="G194" s="27"/>
      <c r="H194" s="27"/>
      <c r="I194" s="13">
        <f>I195+I197+I199</f>
        <v>17399.3</v>
      </c>
      <c r="J194" s="13">
        <f>J195+J197+J199</f>
        <v>17344.3</v>
      </c>
      <c r="K194" s="13">
        <f>K195+K197+K199</f>
        <v>16818.6</v>
      </c>
    </row>
    <row r="195" spans="1:11" ht="30.75">
      <c r="A195" s="6" t="s">
        <v>392</v>
      </c>
      <c r="B195" s="27" t="s">
        <v>380</v>
      </c>
      <c r="C195" s="27" t="s">
        <v>128</v>
      </c>
      <c r="D195" s="27" t="s">
        <v>170</v>
      </c>
      <c r="E195" s="27" t="s">
        <v>359</v>
      </c>
      <c r="F195" s="27" t="s">
        <v>380</v>
      </c>
      <c r="G195" s="27" t="s">
        <v>19</v>
      </c>
      <c r="H195" s="27"/>
      <c r="I195" s="13">
        <f>I196</f>
        <v>11710.3</v>
      </c>
      <c r="J195" s="13">
        <f>J196</f>
        <v>11655.3</v>
      </c>
      <c r="K195" s="13">
        <f>K196</f>
        <v>11655.3</v>
      </c>
    </row>
    <row r="196" spans="1:11" ht="15">
      <c r="A196" s="15" t="s">
        <v>49</v>
      </c>
      <c r="B196" s="27" t="s">
        <v>380</v>
      </c>
      <c r="C196" s="27" t="s">
        <v>128</v>
      </c>
      <c r="D196" s="27" t="s">
        <v>170</v>
      </c>
      <c r="E196" s="27" t="s">
        <v>359</v>
      </c>
      <c r="F196" s="27" t="s">
        <v>380</v>
      </c>
      <c r="G196" s="27" t="s">
        <v>19</v>
      </c>
      <c r="H196" s="27" t="s">
        <v>339</v>
      </c>
      <c r="I196" s="13">
        <f>'прил Ведомств'!J388</f>
        <v>11710.3</v>
      </c>
      <c r="J196" s="13">
        <f>'прил Ведомств'!K388</f>
        <v>11655.3</v>
      </c>
      <c r="K196" s="13">
        <f>'прил Ведомств'!L388</f>
        <v>11655.3</v>
      </c>
    </row>
    <row r="197" spans="1:11" ht="62.25">
      <c r="A197" s="76" t="s">
        <v>601</v>
      </c>
      <c r="B197" s="27" t="s">
        <v>380</v>
      </c>
      <c r="C197" s="27" t="s">
        <v>128</v>
      </c>
      <c r="D197" s="27" t="s">
        <v>170</v>
      </c>
      <c r="E197" s="27" t="s">
        <v>359</v>
      </c>
      <c r="F197" s="27" t="s">
        <v>380</v>
      </c>
      <c r="G197" s="27" t="s">
        <v>347</v>
      </c>
      <c r="H197" s="27"/>
      <c r="I197" s="13">
        <f>I198</f>
        <v>5163.3</v>
      </c>
      <c r="J197" s="13">
        <f>J198</f>
        <v>5163.3</v>
      </c>
      <c r="K197" s="13">
        <f>K198</f>
        <v>5163.3</v>
      </c>
    </row>
    <row r="198" spans="1:11" ht="15">
      <c r="A198" s="15" t="s">
        <v>49</v>
      </c>
      <c r="B198" s="27" t="s">
        <v>380</v>
      </c>
      <c r="C198" s="27" t="s">
        <v>128</v>
      </c>
      <c r="D198" s="27" t="s">
        <v>170</v>
      </c>
      <c r="E198" s="27" t="s">
        <v>359</v>
      </c>
      <c r="F198" s="27" t="s">
        <v>380</v>
      </c>
      <c r="G198" s="27" t="s">
        <v>347</v>
      </c>
      <c r="H198" s="27" t="s">
        <v>339</v>
      </c>
      <c r="I198" s="13">
        <f>'прил Ведомств'!J390</f>
        <v>5163.3</v>
      </c>
      <c r="J198" s="13">
        <f>'прил Ведомств'!K390</f>
        <v>5163.3</v>
      </c>
      <c r="K198" s="13">
        <f>'прил Ведомств'!L390</f>
        <v>5163.3</v>
      </c>
    </row>
    <row r="199" spans="1:11" ht="46.5">
      <c r="A199" s="6" t="s">
        <v>448</v>
      </c>
      <c r="B199" s="27" t="s">
        <v>380</v>
      </c>
      <c r="C199" s="27" t="s">
        <v>128</v>
      </c>
      <c r="D199" s="27" t="s">
        <v>170</v>
      </c>
      <c r="E199" s="27" t="s">
        <v>359</v>
      </c>
      <c r="F199" s="27" t="s">
        <v>380</v>
      </c>
      <c r="G199" s="27" t="s">
        <v>118</v>
      </c>
      <c r="H199" s="27"/>
      <c r="I199" s="13">
        <f>I200</f>
        <v>525.7</v>
      </c>
      <c r="J199" s="13">
        <f>J200</f>
        <v>525.7</v>
      </c>
      <c r="K199" s="13">
        <f>K200</f>
        <v>0</v>
      </c>
    </row>
    <row r="200" spans="1:11" ht="15">
      <c r="A200" s="15" t="s">
        <v>49</v>
      </c>
      <c r="B200" s="27" t="s">
        <v>380</v>
      </c>
      <c r="C200" s="27" t="s">
        <v>128</v>
      </c>
      <c r="D200" s="27" t="s">
        <v>170</v>
      </c>
      <c r="E200" s="27" t="s">
        <v>359</v>
      </c>
      <c r="F200" s="27" t="s">
        <v>380</v>
      </c>
      <c r="G200" s="27" t="s">
        <v>118</v>
      </c>
      <c r="H200" s="27" t="s">
        <v>339</v>
      </c>
      <c r="I200" s="13">
        <f>'прил Ведомств'!J392</f>
        <v>525.7</v>
      </c>
      <c r="J200" s="13">
        <f>'прил Ведомств'!K392</f>
        <v>525.7</v>
      </c>
      <c r="K200" s="13">
        <f>'прил Ведомств'!L392</f>
        <v>0</v>
      </c>
    </row>
    <row r="201" spans="1:11" ht="30.75">
      <c r="A201" s="23" t="s">
        <v>136</v>
      </c>
      <c r="B201" s="27" t="s">
        <v>380</v>
      </c>
      <c r="C201" s="27" t="s">
        <v>128</v>
      </c>
      <c r="D201" s="22">
        <v>91</v>
      </c>
      <c r="E201" s="22"/>
      <c r="F201" s="22"/>
      <c r="G201" s="22"/>
      <c r="H201" s="27"/>
      <c r="I201" s="13">
        <f aca="true" t="shared" si="18" ref="I201:K202">I202</f>
        <v>0</v>
      </c>
      <c r="J201" s="13">
        <f t="shared" si="18"/>
        <v>0</v>
      </c>
      <c r="K201" s="13">
        <f t="shared" si="18"/>
        <v>0</v>
      </c>
    </row>
    <row r="202" spans="1:11" ht="15">
      <c r="A202" s="6" t="s">
        <v>124</v>
      </c>
      <c r="B202" s="27" t="s">
        <v>380</v>
      </c>
      <c r="C202" s="27" t="s">
        <v>128</v>
      </c>
      <c r="D202" s="22">
        <v>91</v>
      </c>
      <c r="E202" s="22">
        <v>0</v>
      </c>
      <c r="F202" s="22">
        <v>0</v>
      </c>
      <c r="G202" s="27" t="s">
        <v>457</v>
      </c>
      <c r="H202" s="27"/>
      <c r="I202" s="13">
        <f t="shared" si="18"/>
        <v>0</v>
      </c>
      <c r="J202" s="13">
        <f t="shared" si="18"/>
        <v>0</v>
      </c>
      <c r="K202" s="13">
        <f t="shared" si="18"/>
        <v>0</v>
      </c>
    </row>
    <row r="203" spans="1:11" ht="15">
      <c r="A203" s="15" t="s">
        <v>49</v>
      </c>
      <c r="B203" s="27" t="s">
        <v>380</v>
      </c>
      <c r="C203" s="27" t="s">
        <v>128</v>
      </c>
      <c r="D203" s="22">
        <v>91</v>
      </c>
      <c r="E203" s="22">
        <v>0</v>
      </c>
      <c r="F203" s="22">
        <v>0</v>
      </c>
      <c r="G203" s="27" t="s">
        <v>457</v>
      </c>
      <c r="H203" s="16" t="s">
        <v>339</v>
      </c>
      <c r="I203" s="13">
        <f>'прил Ведомств'!J778</f>
        <v>0</v>
      </c>
      <c r="J203" s="13">
        <f>'прил Ведомств'!K778</f>
        <v>0</v>
      </c>
      <c r="K203" s="13">
        <f>'прил Ведомств'!L778</f>
        <v>0</v>
      </c>
    </row>
    <row r="204" spans="1:11" ht="30.75">
      <c r="A204" s="6" t="s">
        <v>120</v>
      </c>
      <c r="B204" s="27" t="s">
        <v>380</v>
      </c>
      <c r="C204" s="27" t="s">
        <v>128</v>
      </c>
      <c r="D204" s="27" t="s">
        <v>53</v>
      </c>
      <c r="E204" s="27"/>
      <c r="F204" s="27"/>
      <c r="G204" s="27"/>
      <c r="H204" s="27"/>
      <c r="I204" s="13">
        <f>I207+I210+I205</f>
        <v>1553.5</v>
      </c>
      <c r="J204" s="13">
        <f>J207+J210+J205</f>
        <v>269</v>
      </c>
      <c r="K204" s="13">
        <f>K207+K210+K205</f>
        <v>269</v>
      </c>
    </row>
    <row r="205" spans="1:11" ht="30.75">
      <c r="A205" s="6" t="s">
        <v>392</v>
      </c>
      <c r="B205" s="27" t="s">
        <v>380</v>
      </c>
      <c r="C205" s="27" t="s">
        <v>128</v>
      </c>
      <c r="D205" s="27" t="s">
        <v>53</v>
      </c>
      <c r="E205" s="27" t="s">
        <v>264</v>
      </c>
      <c r="F205" s="27" t="s">
        <v>369</v>
      </c>
      <c r="G205" s="27" t="s">
        <v>19</v>
      </c>
      <c r="H205" s="27"/>
      <c r="I205" s="13">
        <f>I206</f>
        <v>370</v>
      </c>
      <c r="J205" s="13">
        <f>J206</f>
        <v>0</v>
      </c>
      <c r="K205" s="13">
        <f>K206</f>
        <v>0</v>
      </c>
    </row>
    <row r="206" spans="1:11" ht="15">
      <c r="A206" s="65" t="s">
        <v>224</v>
      </c>
      <c r="B206" s="27" t="s">
        <v>380</v>
      </c>
      <c r="C206" s="27" t="s">
        <v>128</v>
      </c>
      <c r="D206" s="27" t="s">
        <v>53</v>
      </c>
      <c r="E206" s="27" t="s">
        <v>264</v>
      </c>
      <c r="F206" s="27" t="s">
        <v>369</v>
      </c>
      <c r="G206" s="27" t="s">
        <v>19</v>
      </c>
      <c r="H206" s="27" t="s">
        <v>399</v>
      </c>
      <c r="I206" s="13">
        <f>'прил Ведомств'!J395</f>
        <v>370</v>
      </c>
      <c r="J206" s="13">
        <f>'прил Ведомств'!K395</f>
        <v>0</v>
      </c>
      <c r="K206" s="13">
        <f>'прил Ведомств'!L395</f>
        <v>0</v>
      </c>
    </row>
    <row r="207" spans="1:11" ht="15">
      <c r="A207" s="103" t="s">
        <v>542</v>
      </c>
      <c r="B207" s="27" t="s">
        <v>380</v>
      </c>
      <c r="C207" s="27" t="s">
        <v>128</v>
      </c>
      <c r="D207" s="27" t="s">
        <v>53</v>
      </c>
      <c r="E207" s="27" t="s">
        <v>264</v>
      </c>
      <c r="F207" s="27" t="s">
        <v>369</v>
      </c>
      <c r="G207" s="27" t="s">
        <v>553</v>
      </c>
      <c r="H207" s="27"/>
      <c r="I207" s="13">
        <f>I208+I209</f>
        <v>269</v>
      </c>
      <c r="J207" s="13">
        <f>J208+J209</f>
        <v>269</v>
      </c>
      <c r="K207" s="13">
        <f>K208+K209</f>
        <v>269</v>
      </c>
    </row>
    <row r="208" spans="1:11" ht="30.75">
      <c r="A208" s="99" t="s">
        <v>189</v>
      </c>
      <c r="B208" s="27" t="s">
        <v>380</v>
      </c>
      <c r="C208" s="27" t="s">
        <v>128</v>
      </c>
      <c r="D208" s="27" t="s">
        <v>53</v>
      </c>
      <c r="E208" s="27" t="s">
        <v>264</v>
      </c>
      <c r="F208" s="27" t="s">
        <v>369</v>
      </c>
      <c r="G208" s="27" t="s">
        <v>553</v>
      </c>
      <c r="H208" s="27" t="s">
        <v>425</v>
      </c>
      <c r="I208" s="13">
        <f>'прил Ведомств'!J397</f>
        <v>0</v>
      </c>
      <c r="J208" s="13">
        <f>'прил Ведомств'!K397</f>
        <v>0</v>
      </c>
      <c r="K208" s="13">
        <f>'прил Ведомств'!L397</f>
        <v>0</v>
      </c>
    </row>
    <row r="209" spans="1:11" ht="15">
      <c r="A209" s="99" t="s">
        <v>450</v>
      </c>
      <c r="B209" s="27" t="s">
        <v>380</v>
      </c>
      <c r="C209" s="27" t="s">
        <v>128</v>
      </c>
      <c r="D209" s="27" t="s">
        <v>53</v>
      </c>
      <c r="E209" s="27" t="s">
        <v>264</v>
      </c>
      <c r="F209" s="27" t="s">
        <v>369</v>
      </c>
      <c r="G209" s="27" t="s">
        <v>553</v>
      </c>
      <c r="H209" s="27" t="s">
        <v>507</v>
      </c>
      <c r="I209" s="13">
        <f>'прил Ведомств'!J398</f>
        <v>269</v>
      </c>
      <c r="J209" s="13">
        <f>'прил Ведомств'!K398</f>
        <v>269</v>
      </c>
      <c r="K209" s="13">
        <f>'прил Ведомств'!L398</f>
        <v>269</v>
      </c>
    </row>
    <row r="210" spans="1:11" ht="78">
      <c r="A210" s="103" t="s">
        <v>617</v>
      </c>
      <c r="B210" s="27" t="s">
        <v>380</v>
      </c>
      <c r="C210" s="27" t="s">
        <v>128</v>
      </c>
      <c r="D210" s="27" t="s">
        <v>53</v>
      </c>
      <c r="E210" s="27" t="s">
        <v>264</v>
      </c>
      <c r="F210" s="27" t="s">
        <v>369</v>
      </c>
      <c r="G210" s="27" t="s">
        <v>616</v>
      </c>
      <c r="H210" s="27"/>
      <c r="I210" s="13">
        <f>I211</f>
        <v>914.5</v>
      </c>
      <c r="J210" s="13">
        <f>J211</f>
        <v>0</v>
      </c>
      <c r="K210" s="13">
        <f>K211</f>
        <v>0</v>
      </c>
    </row>
    <row r="211" spans="1:11" ht="30.75">
      <c r="A211" s="99" t="s">
        <v>189</v>
      </c>
      <c r="B211" s="27" t="s">
        <v>380</v>
      </c>
      <c r="C211" s="27" t="s">
        <v>128</v>
      </c>
      <c r="D211" s="27" t="s">
        <v>53</v>
      </c>
      <c r="E211" s="27" t="s">
        <v>264</v>
      </c>
      <c r="F211" s="27" t="s">
        <v>369</v>
      </c>
      <c r="G211" s="27" t="s">
        <v>616</v>
      </c>
      <c r="H211" s="27" t="s">
        <v>425</v>
      </c>
      <c r="I211" s="13">
        <f>'прил Ведомств'!J400</f>
        <v>914.5</v>
      </c>
      <c r="J211" s="13">
        <f>'прил Ведомств'!K400</f>
        <v>0</v>
      </c>
      <c r="K211" s="13">
        <f>'прил Ведомств'!L400</f>
        <v>0</v>
      </c>
    </row>
    <row r="212" spans="1:12" s="98" customFormat="1" ht="16.5">
      <c r="A212" s="107" t="s">
        <v>199</v>
      </c>
      <c r="B212" s="95" t="s">
        <v>69</v>
      </c>
      <c r="C212" s="40"/>
      <c r="D212" s="40"/>
      <c r="E212" s="40"/>
      <c r="F212" s="40"/>
      <c r="G212" s="40"/>
      <c r="H212" s="40"/>
      <c r="I212" s="96">
        <f>I213+I219</f>
        <v>676</v>
      </c>
      <c r="J212" s="96">
        <f>J213+J219</f>
        <v>671</v>
      </c>
      <c r="K212" s="96">
        <f>K213+K219</f>
        <v>671</v>
      </c>
      <c r="L212" s="97"/>
    </row>
    <row r="213" spans="1:12" s="98" customFormat="1" ht="30.75">
      <c r="A213" s="108" t="s">
        <v>600</v>
      </c>
      <c r="B213" s="27" t="s">
        <v>69</v>
      </c>
      <c r="C213" s="79" t="s">
        <v>301</v>
      </c>
      <c r="D213" s="5"/>
      <c r="E213" s="5"/>
      <c r="F213" s="5"/>
      <c r="G213" s="5"/>
      <c r="H213" s="5"/>
      <c r="I213" s="13">
        <f>I214</f>
        <v>550</v>
      </c>
      <c r="J213" s="13">
        <f aca="true" t="shared" si="19" ref="J213:K217">J214</f>
        <v>550</v>
      </c>
      <c r="K213" s="13">
        <f t="shared" si="19"/>
        <v>550</v>
      </c>
      <c r="L213" s="97"/>
    </row>
    <row r="214" spans="1:12" s="98" customFormat="1" ht="46.5">
      <c r="A214" s="108" t="s">
        <v>451</v>
      </c>
      <c r="B214" s="27" t="s">
        <v>69</v>
      </c>
      <c r="C214" s="79" t="s">
        <v>301</v>
      </c>
      <c r="D214" s="22">
        <v>39</v>
      </c>
      <c r="E214" s="22"/>
      <c r="F214" s="22"/>
      <c r="G214" s="22"/>
      <c r="H214" s="5"/>
      <c r="I214" s="13">
        <f>I215</f>
        <v>550</v>
      </c>
      <c r="J214" s="13">
        <f t="shared" si="19"/>
        <v>550</v>
      </c>
      <c r="K214" s="13">
        <f t="shared" si="19"/>
        <v>550</v>
      </c>
      <c r="L214" s="97"/>
    </row>
    <row r="215" spans="1:12" s="98" customFormat="1" ht="30.75">
      <c r="A215" s="76" t="s">
        <v>605</v>
      </c>
      <c r="B215" s="27" t="s">
        <v>69</v>
      </c>
      <c r="C215" s="79" t="s">
        <v>301</v>
      </c>
      <c r="D215" s="22">
        <v>39</v>
      </c>
      <c r="E215" s="22">
        <v>4</v>
      </c>
      <c r="F215" s="22"/>
      <c r="G215" s="22"/>
      <c r="H215" s="5"/>
      <c r="I215" s="13">
        <f>I216</f>
        <v>550</v>
      </c>
      <c r="J215" s="13">
        <f t="shared" si="19"/>
        <v>550</v>
      </c>
      <c r="K215" s="13">
        <f t="shared" si="19"/>
        <v>550</v>
      </c>
      <c r="L215" s="97"/>
    </row>
    <row r="216" spans="1:12" s="98" customFormat="1" ht="30.75">
      <c r="A216" s="7" t="s">
        <v>606</v>
      </c>
      <c r="B216" s="27" t="s">
        <v>69</v>
      </c>
      <c r="C216" s="79" t="s">
        <v>301</v>
      </c>
      <c r="D216" s="22">
        <v>39</v>
      </c>
      <c r="E216" s="22">
        <v>4</v>
      </c>
      <c r="F216" s="79" t="s">
        <v>404</v>
      </c>
      <c r="G216" s="22"/>
      <c r="H216" s="22"/>
      <c r="I216" s="13">
        <f>I217</f>
        <v>550</v>
      </c>
      <c r="J216" s="13">
        <f t="shared" si="19"/>
        <v>550</v>
      </c>
      <c r="K216" s="13">
        <f t="shared" si="19"/>
        <v>550</v>
      </c>
      <c r="L216" s="97"/>
    </row>
    <row r="217" spans="1:12" s="98" customFormat="1" ht="30.75">
      <c r="A217" s="57" t="s">
        <v>25</v>
      </c>
      <c r="B217" s="27" t="s">
        <v>69</v>
      </c>
      <c r="C217" s="79" t="s">
        <v>301</v>
      </c>
      <c r="D217" s="22">
        <v>39</v>
      </c>
      <c r="E217" s="22">
        <v>4</v>
      </c>
      <c r="F217" s="79" t="s">
        <v>404</v>
      </c>
      <c r="G217" s="22">
        <v>23040</v>
      </c>
      <c r="H217" s="22"/>
      <c r="I217" s="13">
        <f>I218</f>
        <v>550</v>
      </c>
      <c r="J217" s="13">
        <f t="shared" si="19"/>
        <v>550</v>
      </c>
      <c r="K217" s="13">
        <f t="shared" si="19"/>
        <v>550</v>
      </c>
      <c r="L217" s="97"/>
    </row>
    <row r="218" spans="1:12" s="98" customFormat="1" ht="30.75">
      <c r="A218" s="15" t="s">
        <v>189</v>
      </c>
      <c r="B218" s="27" t="s">
        <v>69</v>
      </c>
      <c r="C218" s="79" t="s">
        <v>301</v>
      </c>
      <c r="D218" s="22">
        <v>39</v>
      </c>
      <c r="E218" s="22">
        <v>4</v>
      </c>
      <c r="F218" s="79" t="s">
        <v>404</v>
      </c>
      <c r="G218" s="22">
        <v>23040</v>
      </c>
      <c r="H218" s="22">
        <v>240</v>
      </c>
      <c r="I218" s="13">
        <f>'прил Ведомств'!J407</f>
        <v>550</v>
      </c>
      <c r="J218" s="13">
        <f>'прил Ведомств'!K407</f>
        <v>550</v>
      </c>
      <c r="K218" s="13">
        <f>'прил Ведомств'!L407</f>
        <v>550</v>
      </c>
      <c r="L218" s="97"/>
    </row>
    <row r="219" spans="1:11" ht="30.75">
      <c r="A219" s="6" t="s">
        <v>318</v>
      </c>
      <c r="B219" s="27" t="s">
        <v>69</v>
      </c>
      <c r="C219" s="27" t="s">
        <v>308</v>
      </c>
      <c r="D219" s="27"/>
      <c r="E219" s="27"/>
      <c r="F219" s="27"/>
      <c r="G219" s="27"/>
      <c r="H219" s="22"/>
      <c r="I219" s="13">
        <f>I220</f>
        <v>126</v>
      </c>
      <c r="J219" s="13">
        <f>J220</f>
        <v>121</v>
      </c>
      <c r="K219" s="13">
        <f>K220</f>
        <v>121</v>
      </c>
    </row>
    <row r="220" spans="1:11" ht="50.25">
      <c r="A220" s="109" t="s">
        <v>451</v>
      </c>
      <c r="B220" s="27" t="s">
        <v>69</v>
      </c>
      <c r="C220" s="27" t="s">
        <v>308</v>
      </c>
      <c r="D220" s="101" t="s">
        <v>340</v>
      </c>
      <c r="E220" s="101"/>
      <c r="F220" s="27"/>
      <c r="G220" s="27"/>
      <c r="H220" s="22"/>
      <c r="I220" s="13">
        <f>I221+I246+I239</f>
        <v>126</v>
      </c>
      <c r="J220" s="13">
        <f>J221+J246+J239</f>
        <v>121</v>
      </c>
      <c r="K220" s="13">
        <f>K221+K246+K239</f>
        <v>121</v>
      </c>
    </row>
    <row r="221" spans="1:11" ht="30.75">
      <c r="A221" s="6" t="s">
        <v>329</v>
      </c>
      <c r="B221" s="27" t="s">
        <v>69</v>
      </c>
      <c r="C221" s="27" t="s">
        <v>308</v>
      </c>
      <c r="D221" s="27" t="s">
        <v>340</v>
      </c>
      <c r="E221" s="27" t="s">
        <v>500</v>
      </c>
      <c r="F221" s="27"/>
      <c r="G221" s="27"/>
      <c r="H221" s="22"/>
      <c r="I221" s="13">
        <f>I226+I229+I222+I233+I236</f>
        <v>53</v>
      </c>
      <c r="J221" s="13">
        <f>J226+J229+J222+J233+J236</f>
        <v>53</v>
      </c>
      <c r="K221" s="13">
        <f>K226+K229+K222+K233+K236</f>
        <v>53</v>
      </c>
    </row>
    <row r="222" spans="1:11" ht="30.75">
      <c r="A222" s="7" t="s">
        <v>132</v>
      </c>
      <c r="B222" s="27" t="s">
        <v>69</v>
      </c>
      <c r="C222" s="27" t="s">
        <v>308</v>
      </c>
      <c r="D222" s="27" t="s">
        <v>340</v>
      </c>
      <c r="E222" s="27" t="s">
        <v>500</v>
      </c>
      <c r="F222" s="27" t="s">
        <v>380</v>
      </c>
      <c r="G222" s="22"/>
      <c r="H222" s="27"/>
      <c r="I222" s="13">
        <f>I223</f>
        <v>15</v>
      </c>
      <c r="J222" s="13">
        <f>J223</f>
        <v>15</v>
      </c>
      <c r="K222" s="13">
        <f>K223</f>
        <v>15</v>
      </c>
    </row>
    <row r="223" spans="1:11" ht="15">
      <c r="A223" s="6" t="s">
        <v>419</v>
      </c>
      <c r="B223" s="27" t="s">
        <v>69</v>
      </c>
      <c r="C223" s="27" t="s">
        <v>308</v>
      </c>
      <c r="D223" s="27" t="s">
        <v>340</v>
      </c>
      <c r="E223" s="27" t="s">
        <v>500</v>
      </c>
      <c r="F223" s="27" t="s">
        <v>380</v>
      </c>
      <c r="G223" s="27" t="s">
        <v>279</v>
      </c>
      <c r="H223" s="27"/>
      <c r="I223" s="13">
        <f>I224+I225</f>
        <v>15</v>
      </c>
      <c r="J223" s="13">
        <f>J224+J225</f>
        <v>15</v>
      </c>
      <c r="K223" s="13">
        <f>K224+K225</f>
        <v>15</v>
      </c>
    </row>
    <row r="224" spans="1:11" ht="30.75">
      <c r="A224" s="15" t="s">
        <v>189</v>
      </c>
      <c r="B224" s="27" t="s">
        <v>69</v>
      </c>
      <c r="C224" s="27" t="s">
        <v>308</v>
      </c>
      <c r="D224" s="27" t="s">
        <v>340</v>
      </c>
      <c r="E224" s="27" t="s">
        <v>500</v>
      </c>
      <c r="F224" s="27" t="s">
        <v>380</v>
      </c>
      <c r="G224" s="27" t="s">
        <v>279</v>
      </c>
      <c r="H224" s="27" t="s">
        <v>425</v>
      </c>
      <c r="I224" s="13">
        <f>'прил Ведомств'!J22</f>
        <v>15</v>
      </c>
      <c r="J224" s="13">
        <f>'прил Ведомств'!K22</f>
        <v>15</v>
      </c>
      <c r="K224" s="13">
        <f>'прил Ведомств'!L22</f>
        <v>15</v>
      </c>
    </row>
    <row r="225" spans="1:11" ht="15">
      <c r="A225" s="31" t="s">
        <v>450</v>
      </c>
      <c r="B225" s="27" t="s">
        <v>69</v>
      </c>
      <c r="C225" s="27" t="s">
        <v>308</v>
      </c>
      <c r="D225" s="27" t="s">
        <v>340</v>
      </c>
      <c r="E225" s="27" t="s">
        <v>500</v>
      </c>
      <c r="F225" s="27" t="s">
        <v>380</v>
      </c>
      <c r="G225" s="27" t="s">
        <v>279</v>
      </c>
      <c r="H225" s="27" t="s">
        <v>507</v>
      </c>
      <c r="I225" s="13">
        <f>'прил Ведомств'!J23</f>
        <v>0</v>
      </c>
      <c r="J225" s="13">
        <f>'прил Ведомств'!K23</f>
        <v>0</v>
      </c>
      <c r="K225" s="13">
        <f>'прил Ведомств'!L23</f>
        <v>0</v>
      </c>
    </row>
    <row r="226" spans="1:11" ht="15">
      <c r="A226" s="7" t="s">
        <v>338</v>
      </c>
      <c r="B226" s="27" t="s">
        <v>69</v>
      </c>
      <c r="C226" s="27" t="s">
        <v>308</v>
      </c>
      <c r="D226" s="27" t="s">
        <v>340</v>
      </c>
      <c r="E226" s="27" t="s">
        <v>500</v>
      </c>
      <c r="F226" s="27" t="s">
        <v>3</v>
      </c>
      <c r="G226" s="27"/>
      <c r="H226" s="71"/>
      <c r="I226" s="13">
        <f aca="true" t="shared" si="20" ref="I226:K227">I227</f>
        <v>10</v>
      </c>
      <c r="J226" s="13">
        <f t="shared" si="20"/>
        <v>10</v>
      </c>
      <c r="K226" s="13">
        <f t="shared" si="20"/>
        <v>10</v>
      </c>
    </row>
    <row r="227" spans="1:11" ht="15">
      <c r="A227" s="6" t="s">
        <v>419</v>
      </c>
      <c r="B227" s="27" t="s">
        <v>69</v>
      </c>
      <c r="C227" s="27" t="s">
        <v>308</v>
      </c>
      <c r="D227" s="27" t="s">
        <v>340</v>
      </c>
      <c r="E227" s="27" t="s">
        <v>500</v>
      </c>
      <c r="F227" s="27" t="s">
        <v>3</v>
      </c>
      <c r="G227" s="27" t="s">
        <v>279</v>
      </c>
      <c r="H227" s="27"/>
      <c r="I227" s="13">
        <f t="shared" si="20"/>
        <v>10</v>
      </c>
      <c r="J227" s="13">
        <f t="shared" si="20"/>
        <v>10</v>
      </c>
      <c r="K227" s="13">
        <f t="shared" si="20"/>
        <v>10</v>
      </c>
    </row>
    <row r="228" spans="1:11" ht="15">
      <c r="A228" s="31" t="s">
        <v>450</v>
      </c>
      <c r="B228" s="27" t="s">
        <v>69</v>
      </c>
      <c r="C228" s="27" t="s">
        <v>308</v>
      </c>
      <c r="D228" s="27" t="s">
        <v>340</v>
      </c>
      <c r="E228" s="27" t="s">
        <v>500</v>
      </c>
      <c r="F228" s="27" t="s">
        <v>3</v>
      </c>
      <c r="G228" s="27" t="s">
        <v>279</v>
      </c>
      <c r="H228" s="27" t="s">
        <v>507</v>
      </c>
      <c r="I228" s="13">
        <f>'прил Ведомств'!J413</f>
        <v>10</v>
      </c>
      <c r="J228" s="13">
        <f>'прил Ведомств'!K413</f>
        <v>10</v>
      </c>
      <c r="K228" s="13">
        <f>'прил Ведомств'!L413</f>
        <v>10</v>
      </c>
    </row>
    <row r="229" spans="1:11" ht="30.75">
      <c r="A229" s="7" t="s">
        <v>165</v>
      </c>
      <c r="B229" s="27" t="s">
        <v>69</v>
      </c>
      <c r="C229" s="27" t="s">
        <v>308</v>
      </c>
      <c r="D229" s="27" t="s">
        <v>340</v>
      </c>
      <c r="E229" s="27" t="s">
        <v>500</v>
      </c>
      <c r="F229" s="27" t="s">
        <v>111</v>
      </c>
      <c r="G229" s="27"/>
      <c r="H229" s="71"/>
      <c r="I229" s="13">
        <f>I230</f>
        <v>20</v>
      </c>
      <c r="J229" s="13">
        <f>J230</f>
        <v>28</v>
      </c>
      <c r="K229" s="13">
        <f>K230</f>
        <v>28</v>
      </c>
    </row>
    <row r="230" spans="1:11" ht="15">
      <c r="A230" s="6" t="s">
        <v>419</v>
      </c>
      <c r="B230" s="27" t="s">
        <v>69</v>
      </c>
      <c r="C230" s="27" t="s">
        <v>308</v>
      </c>
      <c r="D230" s="27" t="s">
        <v>340</v>
      </c>
      <c r="E230" s="27" t="s">
        <v>500</v>
      </c>
      <c r="F230" s="27" t="s">
        <v>111</v>
      </c>
      <c r="G230" s="27" t="s">
        <v>279</v>
      </c>
      <c r="H230" s="27"/>
      <c r="I230" s="13">
        <f>I231+I232</f>
        <v>20</v>
      </c>
      <c r="J230" s="13">
        <f>J231+J232</f>
        <v>28</v>
      </c>
      <c r="K230" s="13">
        <f>K231+K232</f>
        <v>28</v>
      </c>
    </row>
    <row r="231" spans="1:11" ht="30.75">
      <c r="A231" s="15" t="s">
        <v>189</v>
      </c>
      <c r="B231" s="79" t="s">
        <v>69</v>
      </c>
      <c r="C231" s="79" t="s">
        <v>308</v>
      </c>
      <c r="D231" s="79" t="s">
        <v>340</v>
      </c>
      <c r="E231" s="79" t="s">
        <v>500</v>
      </c>
      <c r="F231" s="79" t="s">
        <v>111</v>
      </c>
      <c r="G231" s="79" t="s">
        <v>279</v>
      </c>
      <c r="H231" s="79" t="s">
        <v>425</v>
      </c>
      <c r="I231" s="13">
        <f>'прил Ведомств'!J416</f>
        <v>0</v>
      </c>
      <c r="J231" s="13">
        <f>'прил Ведомств'!K416</f>
        <v>8</v>
      </c>
      <c r="K231" s="13">
        <f>'прил Ведомств'!L416</f>
        <v>8</v>
      </c>
    </row>
    <row r="232" spans="1:11" ht="15">
      <c r="A232" s="31" t="s">
        <v>450</v>
      </c>
      <c r="B232" s="27" t="s">
        <v>69</v>
      </c>
      <c r="C232" s="27" t="s">
        <v>308</v>
      </c>
      <c r="D232" s="27" t="s">
        <v>340</v>
      </c>
      <c r="E232" s="27" t="s">
        <v>500</v>
      </c>
      <c r="F232" s="27" t="s">
        <v>111</v>
      </c>
      <c r="G232" s="27" t="s">
        <v>279</v>
      </c>
      <c r="H232" s="27" t="s">
        <v>507</v>
      </c>
      <c r="I232" s="13">
        <f>'прил Ведомств'!J417</f>
        <v>20</v>
      </c>
      <c r="J232" s="13">
        <f>'прил Ведомств'!K417</f>
        <v>20</v>
      </c>
      <c r="K232" s="13">
        <f>'прил Ведомств'!L417</f>
        <v>20</v>
      </c>
    </row>
    <row r="233" spans="1:11" ht="30.75">
      <c r="A233" s="34" t="s">
        <v>624</v>
      </c>
      <c r="B233" s="27" t="s">
        <v>69</v>
      </c>
      <c r="C233" s="27" t="s">
        <v>308</v>
      </c>
      <c r="D233" s="27" t="s">
        <v>340</v>
      </c>
      <c r="E233" s="27" t="s">
        <v>500</v>
      </c>
      <c r="F233" s="27" t="s">
        <v>260</v>
      </c>
      <c r="G233" s="27"/>
      <c r="H233" s="27"/>
      <c r="I233" s="13">
        <f aca="true" t="shared" si="21" ref="I233:K234">I234</f>
        <v>3</v>
      </c>
      <c r="J233" s="13">
        <f t="shared" si="21"/>
        <v>0</v>
      </c>
      <c r="K233" s="13">
        <f t="shared" si="21"/>
        <v>0</v>
      </c>
    </row>
    <row r="234" spans="1:11" ht="15">
      <c r="A234" s="6" t="s">
        <v>419</v>
      </c>
      <c r="B234" s="27" t="s">
        <v>69</v>
      </c>
      <c r="C234" s="27" t="s">
        <v>308</v>
      </c>
      <c r="D234" s="27" t="s">
        <v>340</v>
      </c>
      <c r="E234" s="27" t="s">
        <v>500</v>
      </c>
      <c r="F234" s="27" t="s">
        <v>260</v>
      </c>
      <c r="G234" s="27" t="s">
        <v>279</v>
      </c>
      <c r="H234" s="27"/>
      <c r="I234" s="13">
        <f t="shared" si="21"/>
        <v>3</v>
      </c>
      <c r="J234" s="13">
        <f t="shared" si="21"/>
        <v>0</v>
      </c>
      <c r="K234" s="13">
        <f t="shared" si="21"/>
        <v>0</v>
      </c>
    </row>
    <row r="235" spans="1:11" ht="30.75">
      <c r="A235" s="15" t="s">
        <v>189</v>
      </c>
      <c r="B235" s="27" t="s">
        <v>69</v>
      </c>
      <c r="C235" s="27" t="s">
        <v>308</v>
      </c>
      <c r="D235" s="27" t="s">
        <v>340</v>
      </c>
      <c r="E235" s="27" t="s">
        <v>500</v>
      </c>
      <c r="F235" s="27" t="s">
        <v>260</v>
      </c>
      <c r="G235" s="79" t="s">
        <v>279</v>
      </c>
      <c r="H235" s="27" t="s">
        <v>425</v>
      </c>
      <c r="I235" s="13">
        <f>'прил Ведомств'!J420</f>
        <v>3</v>
      </c>
      <c r="J235" s="13">
        <f>'прил Ведомств'!K420</f>
        <v>0</v>
      </c>
      <c r="K235" s="13">
        <f>'прил Ведомств'!L420</f>
        <v>0</v>
      </c>
    </row>
    <row r="236" spans="1:11" ht="15">
      <c r="A236" s="34" t="s">
        <v>625</v>
      </c>
      <c r="B236" s="27" t="s">
        <v>69</v>
      </c>
      <c r="C236" s="27" t="s">
        <v>308</v>
      </c>
      <c r="D236" s="27" t="s">
        <v>340</v>
      </c>
      <c r="E236" s="27" t="s">
        <v>500</v>
      </c>
      <c r="F236" s="27" t="s">
        <v>525</v>
      </c>
      <c r="G236" s="27"/>
      <c r="H236" s="27"/>
      <c r="I236" s="13">
        <f aca="true" t="shared" si="22" ref="I236:K237">I237</f>
        <v>5</v>
      </c>
      <c r="J236" s="13">
        <f t="shared" si="22"/>
        <v>0</v>
      </c>
      <c r="K236" s="13">
        <f t="shared" si="22"/>
        <v>0</v>
      </c>
    </row>
    <row r="237" spans="1:11" ht="15">
      <c r="A237" s="6" t="s">
        <v>419</v>
      </c>
      <c r="B237" s="27" t="s">
        <v>69</v>
      </c>
      <c r="C237" s="27" t="s">
        <v>308</v>
      </c>
      <c r="D237" s="27" t="s">
        <v>340</v>
      </c>
      <c r="E237" s="27" t="s">
        <v>500</v>
      </c>
      <c r="F237" s="27" t="s">
        <v>525</v>
      </c>
      <c r="G237" s="27" t="s">
        <v>279</v>
      </c>
      <c r="H237" s="27"/>
      <c r="I237" s="13">
        <f t="shared" si="22"/>
        <v>5</v>
      </c>
      <c r="J237" s="13">
        <f t="shared" si="22"/>
        <v>0</v>
      </c>
      <c r="K237" s="13">
        <f t="shared" si="22"/>
        <v>0</v>
      </c>
    </row>
    <row r="238" spans="1:11" ht="30.75">
      <c r="A238" s="15" t="s">
        <v>189</v>
      </c>
      <c r="B238" s="27" t="s">
        <v>69</v>
      </c>
      <c r="C238" s="27" t="s">
        <v>308</v>
      </c>
      <c r="D238" s="27" t="s">
        <v>340</v>
      </c>
      <c r="E238" s="27" t="s">
        <v>500</v>
      </c>
      <c r="F238" s="27" t="s">
        <v>525</v>
      </c>
      <c r="G238" s="79" t="s">
        <v>279</v>
      </c>
      <c r="H238" s="27" t="s">
        <v>425</v>
      </c>
      <c r="I238" s="13">
        <f>'прил Ведомств'!J423</f>
        <v>5</v>
      </c>
      <c r="J238" s="13">
        <f>'прил Ведомств'!K423</f>
        <v>0</v>
      </c>
      <c r="K238" s="13">
        <f>'прил Ведомств'!L423</f>
        <v>0</v>
      </c>
    </row>
    <row r="239" spans="1:11" ht="30.75">
      <c r="A239" s="6" t="s">
        <v>458</v>
      </c>
      <c r="B239" s="27" t="s">
        <v>69</v>
      </c>
      <c r="C239" s="27" t="s">
        <v>308</v>
      </c>
      <c r="D239" s="27" t="s">
        <v>340</v>
      </c>
      <c r="E239" s="27" t="s">
        <v>359</v>
      </c>
      <c r="F239" s="27"/>
      <c r="G239" s="27"/>
      <c r="H239" s="22"/>
      <c r="I239" s="13">
        <f>I240+I243</f>
        <v>35</v>
      </c>
      <c r="J239" s="13">
        <f>J240+J243</f>
        <v>30</v>
      </c>
      <c r="K239" s="13">
        <f>K240+K243</f>
        <v>30</v>
      </c>
    </row>
    <row r="240" spans="1:11" ht="46.5">
      <c r="A240" s="7" t="s">
        <v>5</v>
      </c>
      <c r="B240" s="27" t="s">
        <v>69</v>
      </c>
      <c r="C240" s="27" t="s">
        <v>308</v>
      </c>
      <c r="D240" s="27" t="s">
        <v>340</v>
      </c>
      <c r="E240" s="27" t="s">
        <v>359</v>
      </c>
      <c r="F240" s="27" t="s">
        <v>380</v>
      </c>
      <c r="G240" s="27"/>
      <c r="H240" s="27"/>
      <c r="I240" s="13">
        <f aca="true" t="shared" si="23" ref="I240:K241">I241</f>
        <v>30</v>
      </c>
      <c r="J240" s="13">
        <f t="shared" si="23"/>
        <v>30</v>
      </c>
      <c r="K240" s="13">
        <f t="shared" si="23"/>
        <v>30</v>
      </c>
    </row>
    <row r="241" spans="1:11" ht="15">
      <c r="A241" s="6" t="s">
        <v>537</v>
      </c>
      <c r="B241" s="27" t="s">
        <v>69</v>
      </c>
      <c r="C241" s="27" t="s">
        <v>308</v>
      </c>
      <c r="D241" s="27" t="s">
        <v>340</v>
      </c>
      <c r="E241" s="27" t="s">
        <v>359</v>
      </c>
      <c r="F241" s="27" t="s">
        <v>380</v>
      </c>
      <c r="G241" s="27" t="s">
        <v>60</v>
      </c>
      <c r="H241" s="22"/>
      <c r="I241" s="13">
        <f t="shared" si="23"/>
        <v>30</v>
      </c>
      <c r="J241" s="13">
        <f t="shared" si="23"/>
        <v>30</v>
      </c>
      <c r="K241" s="13">
        <f t="shared" si="23"/>
        <v>30</v>
      </c>
    </row>
    <row r="242" spans="1:11" ht="30.75">
      <c r="A242" s="15" t="s">
        <v>189</v>
      </c>
      <c r="B242" s="27" t="s">
        <v>69</v>
      </c>
      <c r="C242" s="27" t="s">
        <v>308</v>
      </c>
      <c r="D242" s="27" t="s">
        <v>340</v>
      </c>
      <c r="E242" s="27" t="s">
        <v>359</v>
      </c>
      <c r="F242" s="27" t="s">
        <v>380</v>
      </c>
      <c r="G242" s="27" t="s">
        <v>60</v>
      </c>
      <c r="H242" s="22">
        <v>240</v>
      </c>
      <c r="I242" s="13">
        <f>'прил Ведомств'!J27</f>
        <v>30</v>
      </c>
      <c r="J242" s="13">
        <f>'прил Ведомств'!K27</f>
        <v>30</v>
      </c>
      <c r="K242" s="13">
        <f>'прил Ведомств'!L27</f>
        <v>30</v>
      </c>
    </row>
    <row r="243" spans="1:11" ht="46.5">
      <c r="A243" s="7" t="s">
        <v>561</v>
      </c>
      <c r="B243" s="27" t="s">
        <v>69</v>
      </c>
      <c r="C243" s="27" t="s">
        <v>308</v>
      </c>
      <c r="D243" s="27" t="s">
        <v>340</v>
      </c>
      <c r="E243" s="27" t="s">
        <v>359</v>
      </c>
      <c r="F243" s="27" t="s">
        <v>3</v>
      </c>
      <c r="G243" s="27"/>
      <c r="H243" s="22"/>
      <c r="I243" s="13">
        <f aca="true" t="shared" si="24" ref="I243:K244">I244</f>
        <v>5</v>
      </c>
      <c r="J243" s="13">
        <f t="shared" si="24"/>
        <v>0</v>
      </c>
      <c r="K243" s="13">
        <f t="shared" si="24"/>
        <v>0</v>
      </c>
    </row>
    <row r="244" spans="1:11" ht="15">
      <c r="A244" s="6" t="s">
        <v>537</v>
      </c>
      <c r="B244" s="27" t="s">
        <v>69</v>
      </c>
      <c r="C244" s="27" t="s">
        <v>308</v>
      </c>
      <c r="D244" s="27" t="s">
        <v>340</v>
      </c>
      <c r="E244" s="27" t="s">
        <v>359</v>
      </c>
      <c r="F244" s="27" t="s">
        <v>3</v>
      </c>
      <c r="G244" s="27" t="s">
        <v>60</v>
      </c>
      <c r="H244" s="22"/>
      <c r="I244" s="13">
        <f t="shared" si="24"/>
        <v>5</v>
      </c>
      <c r="J244" s="13">
        <f t="shared" si="24"/>
        <v>0</v>
      </c>
      <c r="K244" s="13">
        <f t="shared" si="24"/>
        <v>0</v>
      </c>
    </row>
    <row r="245" spans="1:11" ht="30.75">
      <c r="A245" s="15" t="s">
        <v>189</v>
      </c>
      <c r="B245" s="27" t="s">
        <v>69</v>
      </c>
      <c r="C245" s="27" t="s">
        <v>308</v>
      </c>
      <c r="D245" s="27" t="s">
        <v>340</v>
      </c>
      <c r="E245" s="27" t="s">
        <v>359</v>
      </c>
      <c r="F245" s="27" t="s">
        <v>3</v>
      </c>
      <c r="G245" s="27" t="s">
        <v>60</v>
      </c>
      <c r="H245" s="22">
        <v>240</v>
      </c>
      <c r="I245" s="13">
        <f>'прил Ведомств'!J30</f>
        <v>5</v>
      </c>
      <c r="J245" s="13">
        <f>'прил Ведомств'!K30</f>
        <v>0</v>
      </c>
      <c r="K245" s="13">
        <f>'прил Ведомств'!L30</f>
        <v>0</v>
      </c>
    </row>
    <row r="246" spans="1:11" ht="30.75">
      <c r="A246" s="6" t="s">
        <v>478</v>
      </c>
      <c r="B246" s="27" t="s">
        <v>69</v>
      </c>
      <c r="C246" s="27" t="s">
        <v>308</v>
      </c>
      <c r="D246" s="27" t="s">
        <v>340</v>
      </c>
      <c r="E246" s="27" t="s">
        <v>440</v>
      </c>
      <c r="F246" s="71"/>
      <c r="G246" s="71"/>
      <c r="H246" s="22"/>
      <c r="I246" s="13">
        <f aca="true" t="shared" si="25" ref="I246:K247">I247</f>
        <v>38</v>
      </c>
      <c r="J246" s="13">
        <f t="shared" si="25"/>
        <v>38</v>
      </c>
      <c r="K246" s="13">
        <f t="shared" si="25"/>
        <v>38</v>
      </c>
    </row>
    <row r="247" spans="1:11" ht="46.5">
      <c r="A247" s="7" t="s">
        <v>499</v>
      </c>
      <c r="B247" s="27" t="s">
        <v>69</v>
      </c>
      <c r="C247" s="27" t="s">
        <v>308</v>
      </c>
      <c r="D247" s="27" t="s">
        <v>340</v>
      </c>
      <c r="E247" s="27" t="s">
        <v>440</v>
      </c>
      <c r="F247" s="27" t="s">
        <v>69</v>
      </c>
      <c r="G247" s="27"/>
      <c r="H247" s="22"/>
      <c r="I247" s="13">
        <f t="shared" si="25"/>
        <v>38</v>
      </c>
      <c r="J247" s="13">
        <f t="shared" si="25"/>
        <v>38</v>
      </c>
      <c r="K247" s="13">
        <f t="shared" si="25"/>
        <v>38</v>
      </c>
    </row>
    <row r="248" spans="1:11" ht="46.5">
      <c r="A248" s="57" t="s">
        <v>281</v>
      </c>
      <c r="B248" s="27" t="s">
        <v>69</v>
      </c>
      <c r="C248" s="27" t="s">
        <v>308</v>
      </c>
      <c r="D248" s="27" t="s">
        <v>340</v>
      </c>
      <c r="E248" s="27" t="s">
        <v>440</v>
      </c>
      <c r="F248" s="27" t="s">
        <v>69</v>
      </c>
      <c r="G248" s="27" t="s">
        <v>223</v>
      </c>
      <c r="H248" s="22"/>
      <c r="I248" s="13">
        <f>I250+I249</f>
        <v>38</v>
      </c>
      <c r="J248" s="13">
        <f>J250+J249</f>
        <v>38</v>
      </c>
      <c r="K248" s="13">
        <f>K250+K249</f>
        <v>38</v>
      </c>
    </row>
    <row r="249" spans="1:11" ht="30.75">
      <c r="A249" s="15" t="s">
        <v>189</v>
      </c>
      <c r="B249" s="27" t="s">
        <v>69</v>
      </c>
      <c r="C249" s="27" t="s">
        <v>308</v>
      </c>
      <c r="D249" s="27" t="s">
        <v>340</v>
      </c>
      <c r="E249" s="27" t="s">
        <v>440</v>
      </c>
      <c r="F249" s="27" t="s">
        <v>69</v>
      </c>
      <c r="G249" s="27" t="s">
        <v>223</v>
      </c>
      <c r="H249" s="22">
        <v>240</v>
      </c>
      <c r="I249" s="13">
        <f>'прил Ведомств'!J34</f>
        <v>10</v>
      </c>
      <c r="J249" s="13">
        <f>'прил Ведомств'!K34</f>
        <v>10</v>
      </c>
      <c r="K249" s="13">
        <f>'прил Ведомств'!L34</f>
        <v>10</v>
      </c>
    </row>
    <row r="250" spans="1:11" ht="15">
      <c r="A250" s="15" t="s">
        <v>236</v>
      </c>
      <c r="B250" s="27" t="s">
        <v>69</v>
      </c>
      <c r="C250" s="27" t="s">
        <v>308</v>
      </c>
      <c r="D250" s="27" t="s">
        <v>340</v>
      </c>
      <c r="E250" s="27" t="s">
        <v>440</v>
      </c>
      <c r="F250" s="27" t="s">
        <v>69</v>
      </c>
      <c r="G250" s="27" t="s">
        <v>223</v>
      </c>
      <c r="H250" s="22">
        <v>610</v>
      </c>
      <c r="I250" s="13">
        <f>'прил Ведомств'!J427</f>
        <v>28</v>
      </c>
      <c r="J250" s="13">
        <f>'прил Ведомств'!K427</f>
        <v>28</v>
      </c>
      <c r="K250" s="13">
        <f>'прил Ведомств'!L427</f>
        <v>28</v>
      </c>
    </row>
    <row r="251" spans="1:12" s="98" customFormat="1" ht="16.5">
      <c r="A251" s="40" t="s">
        <v>8</v>
      </c>
      <c r="B251" s="95" t="s">
        <v>404</v>
      </c>
      <c r="C251" s="40"/>
      <c r="D251" s="40"/>
      <c r="E251" s="40"/>
      <c r="F251" s="40"/>
      <c r="G251" s="40"/>
      <c r="H251" s="40"/>
      <c r="I251" s="96">
        <f>I252+I258+I269+I304</f>
        <v>202684.30000000002</v>
      </c>
      <c r="J251" s="96">
        <f>J252+J258+J269+J304</f>
        <v>162597.1</v>
      </c>
      <c r="K251" s="96">
        <f>K252+K258+K269+K304</f>
        <v>166380.2</v>
      </c>
      <c r="L251" s="97"/>
    </row>
    <row r="252" spans="1:11" ht="15">
      <c r="A252" s="5" t="s">
        <v>429</v>
      </c>
      <c r="B252" s="27" t="s">
        <v>404</v>
      </c>
      <c r="C252" s="27" t="s">
        <v>380</v>
      </c>
      <c r="D252" s="5"/>
      <c r="E252" s="5"/>
      <c r="F252" s="5"/>
      <c r="G252" s="5"/>
      <c r="H252" s="5"/>
      <c r="I252" s="13">
        <f aca="true" t="shared" si="26" ref="I252:K256">I253</f>
        <v>310</v>
      </c>
      <c r="J252" s="13">
        <f t="shared" si="26"/>
        <v>310</v>
      </c>
      <c r="K252" s="13">
        <f t="shared" si="26"/>
        <v>310</v>
      </c>
    </row>
    <row r="253" spans="1:11" ht="30.75">
      <c r="A253" s="103" t="s">
        <v>291</v>
      </c>
      <c r="B253" s="27" t="s">
        <v>404</v>
      </c>
      <c r="C253" s="27" t="s">
        <v>380</v>
      </c>
      <c r="D253" s="27" t="s">
        <v>309</v>
      </c>
      <c r="E253" s="27"/>
      <c r="F253" s="27"/>
      <c r="G253" s="27"/>
      <c r="H253" s="22"/>
      <c r="I253" s="13">
        <f t="shared" si="26"/>
        <v>310</v>
      </c>
      <c r="J253" s="13">
        <f t="shared" si="26"/>
        <v>310</v>
      </c>
      <c r="K253" s="13">
        <f t="shared" si="26"/>
        <v>310</v>
      </c>
    </row>
    <row r="254" spans="1:11" ht="46.5">
      <c r="A254" s="103" t="s">
        <v>45</v>
      </c>
      <c r="B254" s="27" t="s">
        <v>404</v>
      </c>
      <c r="C254" s="27" t="s">
        <v>380</v>
      </c>
      <c r="D254" s="27" t="s">
        <v>309</v>
      </c>
      <c r="E254" s="27" t="s">
        <v>269</v>
      </c>
      <c r="F254" s="27"/>
      <c r="G254" s="27"/>
      <c r="H254" s="22"/>
      <c r="I254" s="13">
        <f t="shared" si="26"/>
        <v>310</v>
      </c>
      <c r="J254" s="13">
        <f t="shared" si="26"/>
        <v>310</v>
      </c>
      <c r="K254" s="13">
        <f t="shared" si="26"/>
        <v>310</v>
      </c>
    </row>
    <row r="255" spans="1:11" ht="46.5">
      <c r="A255" s="105" t="s">
        <v>604</v>
      </c>
      <c r="B255" s="27" t="s">
        <v>404</v>
      </c>
      <c r="C255" s="27" t="s">
        <v>380</v>
      </c>
      <c r="D255" s="27" t="s">
        <v>309</v>
      </c>
      <c r="E255" s="27" t="s">
        <v>269</v>
      </c>
      <c r="F255" s="27" t="s">
        <v>69</v>
      </c>
      <c r="G255" s="27"/>
      <c r="H255" s="22"/>
      <c r="I255" s="13">
        <f t="shared" si="26"/>
        <v>310</v>
      </c>
      <c r="J255" s="13">
        <f t="shared" si="26"/>
        <v>310</v>
      </c>
      <c r="K255" s="13">
        <f t="shared" si="26"/>
        <v>310</v>
      </c>
    </row>
    <row r="256" spans="1:11" ht="15">
      <c r="A256" s="110" t="s">
        <v>40</v>
      </c>
      <c r="B256" s="27" t="s">
        <v>404</v>
      </c>
      <c r="C256" s="27" t="s">
        <v>380</v>
      </c>
      <c r="D256" s="27" t="s">
        <v>309</v>
      </c>
      <c r="E256" s="27" t="s">
        <v>269</v>
      </c>
      <c r="F256" s="27" t="s">
        <v>69</v>
      </c>
      <c r="G256" s="27" t="s">
        <v>238</v>
      </c>
      <c r="H256" s="22"/>
      <c r="I256" s="13">
        <f t="shared" si="26"/>
        <v>310</v>
      </c>
      <c r="J256" s="13">
        <f t="shared" si="26"/>
        <v>310</v>
      </c>
      <c r="K256" s="13">
        <f t="shared" si="26"/>
        <v>310</v>
      </c>
    </row>
    <row r="257" spans="1:11" ht="15">
      <c r="A257" s="15" t="s">
        <v>236</v>
      </c>
      <c r="B257" s="27" t="s">
        <v>404</v>
      </c>
      <c r="C257" s="27" t="s">
        <v>380</v>
      </c>
      <c r="D257" s="27" t="s">
        <v>309</v>
      </c>
      <c r="E257" s="27" t="s">
        <v>269</v>
      </c>
      <c r="F257" s="27" t="s">
        <v>69</v>
      </c>
      <c r="G257" s="27" t="s">
        <v>238</v>
      </c>
      <c r="H257" s="22">
        <v>610</v>
      </c>
      <c r="I257" s="13">
        <f>'прил Ведомств'!J41</f>
        <v>310</v>
      </c>
      <c r="J257" s="13">
        <f>'прил Ведомств'!K41</f>
        <v>310</v>
      </c>
      <c r="K257" s="13">
        <f>'прил Ведомств'!L41</f>
        <v>310</v>
      </c>
    </row>
    <row r="258" spans="1:11" ht="15">
      <c r="A258" s="6" t="s">
        <v>181</v>
      </c>
      <c r="B258" s="27" t="s">
        <v>404</v>
      </c>
      <c r="C258" s="27" t="s">
        <v>111</v>
      </c>
      <c r="D258" s="22"/>
      <c r="E258" s="22"/>
      <c r="F258" s="22"/>
      <c r="G258" s="22"/>
      <c r="H258" s="22"/>
      <c r="I258" s="13">
        <f>I259</f>
        <v>1000</v>
      </c>
      <c r="J258" s="13">
        <f>J259</f>
        <v>1000</v>
      </c>
      <c r="K258" s="13">
        <f>K259</f>
        <v>1000</v>
      </c>
    </row>
    <row r="259" spans="1:11" ht="33">
      <c r="A259" s="109" t="s">
        <v>379</v>
      </c>
      <c r="B259" s="27" t="s">
        <v>404</v>
      </c>
      <c r="C259" s="27" t="s">
        <v>111</v>
      </c>
      <c r="D259" s="101" t="s">
        <v>341</v>
      </c>
      <c r="E259" s="101"/>
      <c r="F259" s="95"/>
      <c r="G259" s="95"/>
      <c r="H259" s="71"/>
      <c r="I259" s="13">
        <f>I260+I263+I266</f>
        <v>1000</v>
      </c>
      <c r="J259" s="13">
        <f>J260+J263+J266</f>
        <v>1000</v>
      </c>
      <c r="K259" s="13">
        <f>K260+K263+K266</f>
        <v>1000</v>
      </c>
    </row>
    <row r="260" spans="1:11" ht="46.5">
      <c r="A260" s="7" t="s">
        <v>182</v>
      </c>
      <c r="B260" s="27" t="s">
        <v>404</v>
      </c>
      <c r="C260" s="27" t="s">
        <v>111</v>
      </c>
      <c r="D260" s="101" t="s">
        <v>341</v>
      </c>
      <c r="E260" s="101" t="s">
        <v>264</v>
      </c>
      <c r="F260" s="101" t="s">
        <v>380</v>
      </c>
      <c r="G260" s="101"/>
      <c r="H260" s="71"/>
      <c r="I260" s="13">
        <f aca="true" t="shared" si="27" ref="I260:K261">I261</f>
        <v>180</v>
      </c>
      <c r="J260" s="13">
        <f t="shared" si="27"/>
        <v>180</v>
      </c>
      <c r="K260" s="13">
        <f t="shared" si="27"/>
        <v>180</v>
      </c>
    </row>
    <row r="261" spans="1:11" ht="30.75">
      <c r="A261" s="6" t="s">
        <v>101</v>
      </c>
      <c r="B261" s="27" t="s">
        <v>404</v>
      </c>
      <c r="C261" s="27" t="s">
        <v>111</v>
      </c>
      <c r="D261" s="101" t="s">
        <v>341</v>
      </c>
      <c r="E261" s="27" t="s">
        <v>264</v>
      </c>
      <c r="F261" s="101" t="s">
        <v>380</v>
      </c>
      <c r="G261" s="27" t="s">
        <v>64</v>
      </c>
      <c r="H261" s="27"/>
      <c r="I261" s="13">
        <f t="shared" si="27"/>
        <v>180</v>
      </c>
      <c r="J261" s="13">
        <f t="shared" si="27"/>
        <v>180</v>
      </c>
      <c r="K261" s="13">
        <f t="shared" si="27"/>
        <v>180</v>
      </c>
    </row>
    <row r="262" spans="1:11" ht="16.5">
      <c r="A262" s="31" t="s">
        <v>450</v>
      </c>
      <c r="B262" s="27" t="s">
        <v>404</v>
      </c>
      <c r="C262" s="27" t="s">
        <v>111</v>
      </c>
      <c r="D262" s="101" t="s">
        <v>341</v>
      </c>
      <c r="E262" s="27" t="s">
        <v>264</v>
      </c>
      <c r="F262" s="101" t="s">
        <v>380</v>
      </c>
      <c r="G262" s="27" t="s">
        <v>64</v>
      </c>
      <c r="H262" s="27" t="s">
        <v>507</v>
      </c>
      <c r="I262" s="13">
        <f>'прил Ведомств'!J432</f>
        <v>180</v>
      </c>
      <c r="J262" s="13">
        <f>'прил Ведомств'!K432</f>
        <v>180</v>
      </c>
      <c r="K262" s="13">
        <f>'прил Ведомств'!L432</f>
        <v>180</v>
      </c>
    </row>
    <row r="263" spans="1:11" ht="30.75">
      <c r="A263" s="7" t="s">
        <v>469</v>
      </c>
      <c r="B263" s="27" t="s">
        <v>404</v>
      </c>
      <c r="C263" s="27" t="s">
        <v>111</v>
      </c>
      <c r="D263" s="101" t="s">
        <v>341</v>
      </c>
      <c r="E263" s="27" t="s">
        <v>264</v>
      </c>
      <c r="F263" s="27" t="s">
        <v>3</v>
      </c>
      <c r="G263" s="27"/>
      <c r="H263" s="71"/>
      <c r="I263" s="13">
        <f aca="true" t="shared" si="28" ref="I263:K264">I264</f>
        <v>90</v>
      </c>
      <c r="J263" s="13">
        <f t="shared" si="28"/>
        <v>90</v>
      </c>
      <c r="K263" s="13">
        <f t="shared" si="28"/>
        <v>90</v>
      </c>
    </row>
    <row r="264" spans="1:11" ht="30.75">
      <c r="A264" s="6" t="s">
        <v>101</v>
      </c>
      <c r="B264" s="27" t="s">
        <v>404</v>
      </c>
      <c r="C264" s="27" t="s">
        <v>111</v>
      </c>
      <c r="D264" s="101" t="s">
        <v>341</v>
      </c>
      <c r="E264" s="27" t="s">
        <v>264</v>
      </c>
      <c r="F264" s="27" t="s">
        <v>3</v>
      </c>
      <c r="G264" s="27" t="s">
        <v>64</v>
      </c>
      <c r="H264" s="27"/>
      <c r="I264" s="13">
        <f t="shared" si="28"/>
        <v>90</v>
      </c>
      <c r="J264" s="13">
        <f t="shared" si="28"/>
        <v>90</v>
      </c>
      <c r="K264" s="13">
        <f t="shared" si="28"/>
        <v>90</v>
      </c>
    </row>
    <row r="265" spans="1:11" ht="16.5">
      <c r="A265" s="31" t="s">
        <v>450</v>
      </c>
      <c r="B265" s="27" t="s">
        <v>404</v>
      </c>
      <c r="C265" s="27" t="s">
        <v>111</v>
      </c>
      <c r="D265" s="101" t="s">
        <v>341</v>
      </c>
      <c r="E265" s="27" t="s">
        <v>264</v>
      </c>
      <c r="F265" s="27" t="s">
        <v>3</v>
      </c>
      <c r="G265" s="27" t="s">
        <v>64</v>
      </c>
      <c r="H265" s="27" t="s">
        <v>507</v>
      </c>
      <c r="I265" s="13">
        <f>'прил Ведомств'!J435</f>
        <v>90</v>
      </c>
      <c r="J265" s="13">
        <f>'прил Ведомств'!K435</f>
        <v>90</v>
      </c>
      <c r="K265" s="13">
        <f>'прил Ведомств'!L435</f>
        <v>90</v>
      </c>
    </row>
    <row r="266" spans="1:11" ht="30.75">
      <c r="A266" s="7" t="s">
        <v>549</v>
      </c>
      <c r="B266" s="27" t="s">
        <v>404</v>
      </c>
      <c r="C266" s="27" t="s">
        <v>111</v>
      </c>
      <c r="D266" s="101" t="s">
        <v>341</v>
      </c>
      <c r="E266" s="27" t="s">
        <v>264</v>
      </c>
      <c r="F266" s="27" t="s">
        <v>69</v>
      </c>
      <c r="G266" s="27"/>
      <c r="H266" s="71"/>
      <c r="I266" s="13">
        <f aca="true" t="shared" si="29" ref="I266:K267">I267</f>
        <v>730</v>
      </c>
      <c r="J266" s="13">
        <f t="shared" si="29"/>
        <v>730</v>
      </c>
      <c r="K266" s="13">
        <f t="shared" si="29"/>
        <v>730</v>
      </c>
    </row>
    <row r="267" spans="1:11" ht="46.5">
      <c r="A267" s="6" t="s">
        <v>471</v>
      </c>
      <c r="B267" s="27" t="s">
        <v>404</v>
      </c>
      <c r="C267" s="27" t="s">
        <v>111</v>
      </c>
      <c r="D267" s="101" t="s">
        <v>341</v>
      </c>
      <c r="E267" s="27" t="s">
        <v>264</v>
      </c>
      <c r="F267" s="27" t="s">
        <v>69</v>
      </c>
      <c r="G267" s="27" t="s">
        <v>487</v>
      </c>
      <c r="H267" s="27"/>
      <c r="I267" s="13">
        <f t="shared" si="29"/>
        <v>730</v>
      </c>
      <c r="J267" s="13">
        <f t="shared" si="29"/>
        <v>730</v>
      </c>
      <c r="K267" s="13">
        <f t="shared" si="29"/>
        <v>730</v>
      </c>
    </row>
    <row r="268" spans="1:11" ht="46.5">
      <c r="A268" s="15" t="s">
        <v>207</v>
      </c>
      <c r="B268" s="27" t="s">
        <v>404</v>
      </c>
      <c r="C268" s="27" t="s">
        <v>111</v>
      </c>
      <c r="D268" s="101" t="s">
        <v>341</v>
      </c>
      <c r="E268" s="27" t="s">
        <v>264</v>
      </c>
      <c r="F268" s="27" t="s">
        <v>69</v>
      </c>
      <c r="G268" s="27" t="s">
        <v>487</v>
      </c>
      <c r="H268" s="27" t="s">
        <v>504</v>
      </c>
      <c r="I268" s="13">
        <f>'прил Ведомств'!J438</f>
        <v>730</v>
      </c>
      <c r="J268" s="13">
        <f>'прил Ведомств'!K438</f>
        <v>730</v>
      </c>
      <c r="K268" s="13">
        <f>'прил Ведомств'!L438</f>
        <v>730</v>
      </c>
    </row>
    <row r="269" spans="1:11" ht="15">
      <c r="A269" s="6" t="s">
        <v>414</v>
      </c>
      <c r="B269" s="27" t="s">
        <v>404</v>
      </c>
      <c r="C269" s="27" t="s">
        <v>387</v>
      </c>
      <c r="D269" s="27"/>
      <c r="E269" s="27"/>
      <c r="F269" s="27"/>
      <c r="G269" s="27"/>
      <c r="H269" s="27"/>
      <c r="I269" s="13">
        <f>I270+I299</f>
        <v>197769.30000000002</v>
      </c>
      <c r="J269" s="13">
        <f>J270+J299</f>
        <v>158181.1</v>
      </c>
      <c r="K269" s="13">
        <f>K270+K299</f>
        <v>160704.1</v>
      </c>
    </row>
    <row r="270" spans="1:11" ht="66.75">
      <c r="A270" s="100" t="s">
        <v>485</v>
      </c>
      <c r="B270" s="27" t="s">
        <v>404</v>
      </c>
      <c r="C270" s="27" t="s">
        <v>387</v>
      </c>
      <c r="D270" s="101" t="s">
        <v>492</v>
      </c>
      <c r="E270" s="95"/>
      <c r="F270" s="95"/>
      <c r="G270" s="95"/>
      <c r="H270" s="101"/>
      <c r="I270" s="13">
        <f>I271+I278+I282+I285+I292+I295</f>
        <v>197024.40000000002</v>
      </c>
      <c r="J270" s="13">
        <f>J271+J278+J282+J285+J292+J295</f>
        <v>157436.2</v>
      </c>
      <c r="K270" s="13">
        <f>K271+K278+K282+K285+K292+K295</f>
        <v>159959.2</v>
      </c>
    </row>
    <row r="271" spans="1:11" ht="16.5">
      <c r="A271" s="7" t="s">
        <v>275</v>
      </c>
      <c r="B271" s="27" t="s">
        <v>404</v>
      </c>
      <c r="C271" s="27" t="s">
        <v>387</v>
      </c>
      <c r="D271" s="101" t="s">
        <v>492</v>
      </c>
      <c r="E271" s="101" t="s">
        <v>264</v>
      </c>
      <c r="F271" s="101" t="s">
        <v>380</v>
      </c>
      <c r="G271" s="101"/>
      <c r="H271" s="101"/>
      <c r="I271" s="13">
        <f>I272+I276+I274</f>
        <v>35584</v>
      </c>
      <c r="J271" s="13">
        <f>J272+J276</f>
        <v>36930</v>
      </c>
      <c r="K271" s="13">
        <f>K272+K276</f>
        <v>39453</v>
      </c>
    </row>
    <row r="272" spans="1:11" ht="16.5">
      <c r="A272" s="6" t="s">
        <v>463</v>
      </c>
      <c r="B272" s="27" t="s">
        <v>404</v>
      </c>
      <c r="C272" s="27" t="s">
        <v>387</v>
      </c>
      <c r="D272" s="101" t="s">
        <v>492</v>
      </c>
      <c r="E272" s="101" t="s">
        <v>264</v>
      </c>
      <c r="F272" s="101" t="s">
        <v>380</v>
      </c>
      <c r="G272" s="27" t="s">
        <v>22</v>
      </c>
      <c r="H272" s="27"/>
      <c r="I272" s="13">
        <f>I273</f>
        <v>21367</v>
      </c>
      <c r="J272" s="13">
        <f>J273</f>
        <v>36930</v>
      </c>
      <c r="K272" s="13">
        <f>K273</f>
        <v>39453</v>
      </c>
    </row>
    <row r="273" spans="1:11" ht="30.75">
      <c r="A273" s="15" t="s">
        <v>189</v>
      </c>
      <c r="B273" s="27" t="s">
        <v>404</v>
      </c>
      <c r="C273" s="27" t="s">
        <v>387</v>
      </c>
      <c r="D273" s="101" t="s">
        <v>492</v>
      </c>
      <c r="E273" s="101" t="s">
        <v>264</v>
      </c>
      <c r="F273" s="101" t="s">
        <v>380</v>
      </c>
      <c r="G273" s="27" t="s">
        <v>22</v>
      </c>
      <c r="H273" s="27" t="s">
        <v>425</v>
      </c>
      <c r="I273" s="13">
        <f>'прил Ведомств'!J444</f>
        <v>21367</v>
      </c>
      <c r="J273" s="13">
        <f>'прил Ведомств'!K444</f>
        <v>36930</v>
      </c>
      <c r="K273" s="13">
        <f>'прил Ведомств'!L444</f>
        <v>39453</v>
      </c>
    </row>
    <row r="274" spans="1:11" ht="30.75">
      <c r="A274" s="6" t="s">
        <v>250</v>
      </c>
      <c r="B274" s="27" t="s">
        <v>404</v>
      </c>
      <c r="C274" s="27" t="s">
        <v>387</v>
      </c>
      <c r="D274" s="101" t="s">
        <v>492</v>
      </c>
      <c r="E274" s="101" t="s">
        <v>264</v>
      </c>
      <c r="F274" s="101" t="s">
        <v>380</v>
      </c>
      <c r="G274" s="27" t="s">
        <v>466</v>
      </c>
      <c r="H274" s="27"/>
      <c r="I274" s="13">
        <f>I275</f>
        <v>0</v>
      </c>
      <c r="J274" s="13">
        <f>J275</f>
        <v>0</v>
      </c>
      <c r="K274" s="13">
        <f>K275</f>
        <v>0</v>
      </c>
    </row>
    <row r="275" spans="1:11" ht="30.75">
      <c r="A275" s="15" t="s">
        <v>189</v>
      </c>
      <c r="B275" s="27" t="s">
        <v>404</v>
      </c>
      <c r="C275" s="27" t="s">
        <v>387</v>
      </c>
      <c r="D275" s="101" t="s">
        <v>492</v>
      </c>
      <c r="E275" s="101" t="s">
        <v>264</v>
      </c>
      <c r="F275" s="101" t="s">
        <v>380</v>
      </c>
      <c r="G275" s="27" t="s">
        <v>466</v>
      </c>
      <c r="H275" s="27" t="s">
        <v>425</v>
      </c>
      <c r="I275" s="13">
        <f>'прил Ведомств'!J446</f>
        <v>0</v>
      </c>
      <c r="J275" s="13">
        <f>'прил Ведомств'!K446</f>
        <v>0</v>
      </c>
      <c r="K275" s="13">
        <f>'прил Ведомств'!L446</f>
        <v>0</v>
      </c>
    </row>
    <row r="276" spans="1:11" ht="16.5">
      <c r="A276" s="6" t="s">
        <v>100</v>
      </c>
      <c r="B276" s="27" t="s">
        <v>404</v>
      </c>
      <c r="C276" s="27" t="s">
        <v>387</v>
      </c>
      <c r="D276" s="101" t="s">
        <v>492</v>
      </c>
      <c r="E276" s="101" t="s">
        <v>264</v>
      </c>
      <c r="F276" s="101" t="s">
        <v>380</v>
      </c>
      <c r="G276" s="27" t="s">
        <v>54</v>
      </c>
      <c r="H276" s="27"/>
      <c r="I276" s="13">
        <f>I277</f>
        <v>14217</v>
      </c>
      <c r="J276" s="13">
        <f>J277</f>
        <v>0</v>
      </c>
      <c r="K276" s="13">
        <f>K277</f>
        <v>0</v>
      </c>
    </row>
    <row r="277" spans="1:11" ht="16.5">
      <c r="A277" s="15" t="s">
        <v>17</v>
      </c>
      <c r="B277" s="27" t="s">
        <v>404</v>
      </c>
      <c r="C277" s="27" t="s">
        <v>387</v>
      </c>
      <c r="D277" s="101" t="s">
        <v>492</v>
      </c>
      <c r="E277" s="101" t="s">
        <v>264</v>
      </c>
      <c r="F277" s="101" t="s">
        <v>380</v>
      </c>
      <c r="G277" s="27" t="s">
        <v>54</v>
      </c>
      <c r="H277" s="27" t="s">
        <v>161</v>
      </c>
      <c r="I277" s="13">
        <f>'прил Ведомств'!J448</f>
        <v>14217</v>
      </c>
      <c r="J277" s="13">
        <f>'прил Ведомств'!K448</f>
        <v>0</v>
      </c>
      <c r="K277" s="13">
        <f>'прил Ведомств'!L448</f>
        <v>0</v>
      </c>
    </row>
    <row r="278" spans="1:11" ht="62.25">
      <c r="A278" s="6" t="s">
        <v>129</v>
      </c>
      <c r="B278" s="27" t="s">
        <v>404</v>
      </c>
      <c r="C278" s="27" t="s">
        <v>387</v>
      </c>
      <c r="D278" s="101" t="s">
        <v>492</v>
      </c>
      <c r="E278" s="101" t="s">
        <v>264</v>
      </c>
      <c r="F278" s="101" t="s">
        <v>3</v>
      </c>
      <c r="G278" s="101"/>
      <c r="H278" s="27"/>
      <c r="I278" s="13">
        <f>I279+I281</f>
        <v>4889.5</v>
      </c>
      <c r="J278" s="13">
        <f>J279+J281</f>
        <v>0</v>
      </c>
      <c r="K278" s="13">
        <f>K279+K281</f>
        <v>0</v>
      </c>
    </row>
    <row r="279" spans="1:11" ht="30.75">
      <c r="A279" s="7" t="s">
        <v>210</v>
      </c>
      <c r="B279" s="27" t="s">
        <v>404</v>
      </c>
      <c r="C279" s="27" t="s">
        <v>387</v>
      </c>
      <c r="D279" s="101" t="s">
        <v>492</v>
      </c>
      <c r="E279" s="101" t="s">
        <v>264</v>
      </c>
      <c r="F279" s="101" t="s">
        <v>3</v>
      </c>
      <c r="G279" s="27" t="s">
        <v>110</v>
      </c>
      <c r="H279" s="27"/>
      <c r="I279" s="13">
        <f>I280</f>
        <v>0</v>
      </c>
      <c r="J279" s="13">
        <f>J280</f>
        <v>0</v>
      </c>
      <c r="K279" s="13">
        <f>K280</f>
        <v>0</v>
      </c>
    </row>
    <row r="280" spans="1:11" ht="30.75">
      <c r="A280" s="15" t="s">
        <v>189</v>
      </c>
      <c r="B280" s="27" t="s">
        <v>404</v>
      </c>
      <c r="C280" s="27" t="s">
        <v>387</v>
      </c>
      <c r="D280" s="101" t="s">
        <v>492</v>
      </c>
      <c r="E280" s="101" t="s">
        <v>264</v>
      </c>
      <c r="F280" s="101" t="s">
        <v>3</v>
      </c>
      <c r="G280" s="27" t="s">
        <v>110</v>
      </c>
      <c r="H280" s="27" t="s">
        <v>425</v>
      </c>
      <c r="I280" s="13">
        <f>'прил Ведомств'!J451</f>
        <v>0</v>
      </c>
      <c r="J280" s="13">
        <f>'прил Ведомств'!K451</f>
        <v>0</v>
      </c>
      <c r="K280" s="13">
        <f>'прил Ведомств'!L451</f>
        <v>0</v>
      </c>
    </row>
    <row r="281" spans="1:11" ht="16.5">
      <c r="A281" s="15" t="s">
        <v>506</v>
      </c>
      <c r="B281" s="27" t="s">
        <v>404</v>
      </c>
      <c r="C281" s="27" t="s">
        <v>387</v>
      </c>
      <c r="D281" s="101" t="s">
        <v>492</v>
      </c>
      <c r="E281" s="101" t="s">
        <v>264</v>
      </c>
      <c r="F281" s="101" t="s">
        <v>3</v>
      </c>
      <c r="G281" s="27" t="s">
        <v>110</v>
      </c>
      <c r="H281" s="27" t="s">
        <v>331</v>
      </c>
      <c r="I281" s="13">
        <f>'прил Ведомств'!J452</f>
        <v>4889.5</v>
      </c>
      <c r="J281" s="13">
        <f>'прил Ведомств'!K452</f>
        <v>0</v>
      </c>
      <c r="K281" s="13">
        <f>'прил Ведомств'!L452</f>
        <v>0</v>
      </c>
    </row>
    <row r="282" spans="1:11" ht="30.75">
      <c r="A282" s="6" t="s">
        <v>23</v>
      </c>
      <c r="B282" s="27" t="s">
        <v>404</v>
      </c>
      <c r="C282" s="27" t="s">
        <v>387</v>
      </c>
      <c r="D282" s="101" t="s">
        <v>492</v>
      </c>
      <c r="E282" s="101" t="s">
        <v>264</v>
      </c>
      <c r="F282" s="101" t="s">
        <v>69</v>
      </c>
      <c r="G282" s="101"/>
      <c r="H282" s="27"/>
      <c r="I282" s="13">
        <f aca="true" t="shared" si="30" ref="I282:K283">I283</f>
        <v>300</v>
      </c>
      <c r="J282" s="13">
        <f t="shared" si="30"/>
        <v>300</v>
      </c>
      <c r="K282" s="13">
        <f t="shared" si="30"/>
        <v>300</v>
      </c>
    </row>
    <row r="283" spans="1:11" ht="16.5">
      <c r="A283" s="7" t="s">
        <v>297</v>
      </c>
      <c r="B283" s="27" t="s">
        <v>404</v>
      </c>
      <c r="C283" s="27" t="s">
        <v>387</v>
      </c>
      <c r="D283" s="101" t="s">
        <v>492</v>
      </c>
      <c r="E283" s="101" t="s">
        <v>264</v>
      </c>
      <c r="F283" s="101" t="s">
        <v>69</v>
      </c>
      <c r="G283" s="27" t="s">
        <v>535</v>
      </c>
      <c r="H283" s="27"/>
      <c r="I283" s="13">
        <f t="shared" si="30"/>
        <v>300</v>
      </c>
      <c r="J283" s="13">
        <f t="shared" si="30"/>
        <v>300</v>
      </c>
      <c r="K283" s="13">
        <f t="shared" si="30"/>
        <v>300</v>
      </c>
    </row>
    <row r="284" spans="1:11" ht="16.5">
      <c r="A284" s="15" t="s">
        <v>506</v>
      </c>
      <c r="B284" s="27" t="s">
        <v>404</v>
      </c>
      <c r="C284" s="27" t="s">
        <v>387</v>
      </c>
      <c r="D284" s="101" t="s">
        <v>492</v>
      </c>
      <c r="E284" s="101" t="s">
        <v>264</v>
      </c>
      <c r="F284" s="101" t="s">
        <v>69</v>
      </c>
      <c r="G284" s="27" t="s">
        <v>535</v>
      </c>
      <c r="H284" s="79" t="s">
        <v>331</v>
      </c>
      <c r="I284" s="13">
        <f>'прил Ведомств'!J455</f>
        <v>300</v>
      </c>
      <c r="J284" s="13">
        <f>'прил Ведомств'!K455</f>
        <v>300</v>
      </c>
      <c r="K284" s="13">
        <f>'прил Ведомств'!L455</f>
        <v>300</v>
      </c>
    </row>
    <row r="285" spans="1:11" ht="31.5">
      <c r="A285" s="105" t="s">
        <v>609</v>
      </c>
      <c r="B285" s="27" t="s">
        <v>404</v>
      </c>
      <c r="C285" s="27" t="s">
        <v>387</v>
      </c>
      <c r="D285" s="101" t="s">
        <v>492</v>
      </c>
      <c r="E285" s="111" t="s">
        <v>264</v>
      </c>
      <c r="F285" s="111" t="s">
        <v>404</v>
      </c>
      <c r="G285" s="111"/>
      <c r="H285" s="27"/>
      <c r="I285" s="13">
        <f>I286+I288+I290</f>
        <v>55090.8</v>
      </c>
      <c r="J285" s="13">
        <f>J286+J288+J290</f>
        <v>19046.1</v>
      </c>
      <c r="K285" s="13">
        <f>K286+K288+K290</f>
        <v>19046.1</v>
      </c>
    </row>
    <row r="286" spans="1:11" ht="31.5">
      <c r="A286" s="6" t="s">
        <v>250</v>
      </c>
      <c r="B286" s="27" t="s">
        <v>404</v>
      </c>
      <c r="C286" s="27" t="s">
        <v>387</v>
      </c>
      <c r="D286" s="101" t="s">
        <v>492</v>
      </c>
      <c r="E286" s="111" t="s">
        <v>264</v>
      </c>
      <c r="F286" s="111" t="s">
        <v>404</v>
      </c>
      <c r="G286" s="27" t="s">
        <v>466</v>
      </c>
      <c r="H286" s="27"/>
      <c r="I286" s="13">
        <f>I287</f>
        <v>14953.800000000001</v>
      </c>
      <c r="J286" s="13">
        <f>J287</f>
        <v>14953.800000000001</v>
      </c>
      <c r="K286" s="13">
        <f>K287</f>
        <v>14953.800000000001</v>
      </c>
    </row>
    <row r="287" spans="1:11" ht="31.5">
      <c r="A287" s="15" t="s">
        <v>189</v>
      </c>
      <c r="B287" s="27" t="s">
        <v>404</v>
      </c>
      <c r="C287" s="27" t="s">
        <v>387</v>
      </c>
      <c r="D287" s="101" t="s">
        <v>492</v>
      </c>
      <c r="E287" s="111" t="s">
        <v>264</v>
      </c>
      <c r="F287" s="111" t="s">
        <v>404</v>
      </c>
      <c r="G287" s="27" t="s">
        <v>466</v>
      </c>
      <c r="H287" s="27" t="s">
        <v>425</v>
      </c>
      <c r="I287" s="13">
        <f>'прил Ведомств'!J458</f>
        <v>14953.800000000001</v>
      </c>
      <c r="J287" s="13">
        <f>'прил Ведомств'!K458</f>
        <v>14953.800000000001</v>
      </c>
      <c r="K287" s="13">
        <f>'прил Ведомств'!L458</f>
        <v>14953.800000000001</v>
      </c>
    </row>
    <row r="288" spans="1:11" ht="47.25">
      <c r="A288" s="6" t="s">
        <v>18</v>
      </c>
      <c r="B288" s="27" t="s">
        <v>404</v>
      </c>
      <c r="C288" s="27" t="s">
        <v>387</v>
      </c>
      <c r="D288" s="101" t="s">
        <v>492</v>
      </c>
      <c r="E288" s="111" t="s">
        <v>264</v>
      </c>
      <c r="F288" s="111" t="s">
        <v>404</v>
      </c>
      <c r="G288" s="27" t="s">
        <v>119</v>
      </c>
      <c r="H288" s="27"/>
      <c r="I288" s="13">
        <f>I289</f>
        <v>3579.7</v>
      </c>
      <c r="J288" s="13">
        <f>J289</f>
        <v>3579.7</v>
      </c>
      <c r="K288" s="13">
        <f>K289</f>
        <v>3579.7</v>
      </c>
    </row>
    <row r="289" spans="1:11" ht="31.5">
      <c r="A289" s="15" t="s">
        <v>189</v>
      </c>
      <c r="B289" s="27" t="s">
        <v>404</v>
      </c>
      <c r="C289" s="27" t="s">
        <v>387</v>
      </c>
      <c r="D289" s="101" t="s">
        <v>492</v>
      </c>
      <c r="E289" s="111" t="s">
        <v>264</v>
      </c>
      <c r="F289" s="111" t="s">
        <v>404</v>
      </c>
      <c r="G289" s="27" t="s">
        <v>119</v>
      </c>
      <c r="H289" s="27" t="s">
        <v>425</v>
      </c>
      <c r="I289" s="13">
        <f>'прил Ведомств'!J460</f>
        <v>3579.7</v>
      </c>
      <c r="J289" s="13">
        <f>'прил Ведомств'!K460</f>
        <v>3579.7</v>
      </c>
      <c r="K289" s="13">
        <f>'прил Ведомств'!L460</f>
        <v>3579.7</v>
      </c>
    </row>
    <row r="290" spans="1:11" ht="31.5">
      <c r="A290" s="7" t="s">
        <v>210</v>
      </c>
      <c r="B290" s="27" t="s">
        <v>404</v>
      </c>
      <c r="C290" s="27" t="s">
        <v>387</v>
      </c>
      <c r="D290" s="101" t="s">
        <v>492</v>
      </c>
      <c r="E290" s="111" t="s">
        <v>264</v>
      </c>
      <c r="F290" s="111" t="s">
        <v>404</v>
      </c>
      <c r="G290" s="27" t="s">
        <v>110</v>
      </c>
      <c r="H290" s="27"/>
      <c r="I290" s="13">
        <f>I291</f>
        <v>36557.3</v>
      </c>
      <c r="J290" s="13">
        <f>J291</f>
        <v>512.6</v>
      </c>
      <c r="K290" s="13">
        <f>K291</f>
        <v>512.6</v>
      </c>
    </row>
    <row r="291" spans="1:11" ht="31.5">
      <c r="A291" s="15" t="s">
        <v>189</v>
      </c>
      <c r="B291" s="27" t="s">
        <v>404</v>
      </c>
      <c r="C291" s="27" t="s">
        <v>387</v>
      </c>
      <c r="D291" s="101" t="s">
        <v>492</v>
      </c>
      <c r="E291" s="111" t="s">
        <v>264</v>
      </c>
      <c r="F291" s="111" t="s">
        <v>404</v>
      </c>
      <c r="G291" s="27" t="s">
        <v>110</v>
      </c>
      <c r="H291" s="27" t="s">
        <v>425</v>
      </c>
      <c r="I291" s="13">
        <f>'прил Ведомств'!J462</f>
        <v>36557.3</v>
      </c>
      <c r="J291" s="13">
        <f>'прил Ведомств'!K462</f>
        <v>512.6</v>
      </c>
      <c r="K291" s="13">
        <f>'прил Ведомств'!L462</f>
        <v>512.6</v>
      </c>
    </row>
    <row r="292" spans="1:11" ht="30.75">
      <c r="A292" s="6" t="s">
        <v>220</v>
      </c>
      <c r="B292" s="27" t="s">
        <v>404</v>
      </c>
      <c r="C292" s="27" t="s">
        <v>387</v>
      </c>
      <c r="D292" s="101" t="s">
        <v>492</v>
      </c>
      <c r="E292" s="101" t="s">
        <v>264</v>
      </c>
      <c r="F292" s="101" t="s">
        <v>111</v>
      </c>
      <c r="G292" s="101"/>
      <c r="H292" s="27"/>
      <c r="I292" s="13">
        <f aca="true" t="shared" si="31" ref="I292:K293">I293</f>
        <v>150</v>
      </c>
      <c r="J292" s="13">
        <f t="shared" si="31"/>
        <v>150</v>
      </c>
      <c r="K292" s="13">
        <f t="shared" si="31"/>
        <v>150</v>
      </c>
    </row>
    <row r="293" spans="1:11" ht="16.5">
      <c r="A293" s="7" t="s">
        <v>557</v>
      </c>
      <c r="B293" s="27" t="s">
        <v>404</v>
      </c>
      <c r="C293" s="27" t="s">
        <v>387</v>
      </c>
      <c r="D293" s="101" t="s">
        <v>492</v>
      </c>
      <c r="E293" s="101" t="s">
        <v>264</v>
      </c>
      <c r="F293" s="101" t="s">
        <v>111</v>
      </c>
      <c r="G293" s="27" t="s">
        <v>177</v>
      </c>
      <c r="H293" s="27"/>
      <c r="I293" s="13">
        <f t="shared" si="31"/>
        <v>150</v>
      </c>
      <c r="J293" s="13">
        <f t="shared" si="31"/>
        <v>150</v>
      </c>
      <c r="K293" s="13">
        <f t="shared" si="31"/>
        <v>150</v>
      </c>
    </row>
    <row r="294" spans="1:11" ht="30.75">
      <c r="A294" s="15" t="s">
        <v>189</v>
      </c>
      <c r="B294" s="27" t="s">
        <v>404</v>
      </c>
      <c r="C294" s="27" t="s">
        <v>387</v>
      </c>
      <c r="D294" s="101" t="s">
        <v>492</v>
      </c>
      <c r="E294" s="101" t="s">
        <v>264</v>
      </c>
      <c r="F294" s="101" t="s">
        <v>111</v>
      </c>
      <c r="G294" s="27" t="s">
        <v>177</v>
      </c>
      <c r="H294" s="27" t="s">
        <v>425</v>
      </c>
      <c r="I294" s="13">
        <f>'прил Ведомств'!J465</f>
        <v>150</v>
      </c>
      <c r="J294" s="13">
        <f>'прил Ведомств'!K465</f>
        <v>150</v>
      </c>
      <c r="K294" s="13">
        <f>'прил Ведомств'!L465</f>
        <v>150</v>
      </c>
    </row>
    <row r="295" spans="1:11" ht="16.5">
      <c r="A295" s="49" t="s">
        <v>411</v>
      </c>
      <c r="B295" s="27" t="s">
        <v>404</v>
      </c>
      <c r="C295" s="27" t="s">
        <v>387</v>
      </c>
      <c r="D295" s="101" t="s">
        <v>492</v>
      </c>
      <c r="E295" s="27" t="s">
        <v>264</v>
      </c>
      <c r="F295" s="27" t="s">
        <v>225</v>
      </c>
      <c r="G295" s="27"/>
      <c r="H295" s="27"/>
      <c r="I295" s="13">
        <f>I296</f>
        <v>101010.1</v>
      </c>
      <c r="J295" s="13">
        <f>J296</f>
        <v>101010.1</v>
      </c>
      <c r="K295" s="13">
        <f>K296</f>
        <v>101010.1</v>
      </c>
    </row>
    <row r="296" spans="1:11" ht="46.5">
      <c r="A296" s="34" t="s">
        <v>217</v>
      </c>
      <c r="B296" s="27" t="s">
        <v>404</v>
      </c>
      <c r="C296" s="27" t="s">
        <v>387</v>
      </c>
      <c r="D296" s="101" t="s">
        <v>492</v>
      </c>
      <c r="E296" s="27" t="s">
        <v>264</v>
      </c>
      <c r="F296" s="27" t="s">
        <v>225</v>
      </c>
      <c r="G296" s="27" t="s">
        <v>393</v>
      </c>
      <c r="H296" s="27"/>
      <c r="I296" s="13">
        <f>I297+I298</f>
        <v>101010.1</v>
      </c>
      <c r="J296" s="13">
        <f>J297+J298</f>
        <v>101010.1</v>
      </c>
      <c r="K296" s="13">
        <f>K297+K298</f>
        <v>101010.1</v>
      </c>
    </row>
    <row r="297" spans="1:11" ht="30.75">
      <c r="A297" s="15" t="s">
        <v>189</v>
      </c>
      <c r="B297" s="27" t="s">
        <v>404</v>
      </c>
      <c r="C297" s="27" t="s">
        <v>387</v>
      </c>
      <c r="D297" s="101" t="s">
        <v>492</v>
      </c>
      <c r="E297" s="27" t="s">
        <v>264</v>
      </c>
      <c r="F297" s="27" t="s">
        <v>225</v>
      </c>
      <c r="G297" s="27" t="s">
        <v>393</v>
      </c>
      <c r="H297" s="27" t="s">
        <v>425</v>
      </c>
      <c r="I297" s="13">
        <f>'прил Ведомств'!J468</f>
        <v>0</v>
      </c>
      <c r="J297" s="13">
        <f>'прил Ведомств'!K468</f>
        <v>48010.100000000006</v>
      </c>
      <c r="K297" s="13">
        <f>'прил Ведомств'!L468</f>
        <v>101010.1</v>
      </c>
    </row>
    <row r="298" spans="1:11" ht="16.5">
      <c r="A298" s="15" t="s">
        <v>506</v>
      </c>
      <c r="B298" s="27" t="s">
        <v>404</v>
      </c>
      <c r="C298" s="27" t="s">
        <v>387</v>
      </c>
      <c r="D298" s="101" t="s">
        <v>492</v>
      </c>
      <c r="E298" s="27" t="s">
        <v>264</v>
      </c>
      <c r="F298" s="27" t="s">
        <v>225</v>
      </c>
      <c r="G298" s="27" t="s">
        <v>393</v>
      </c>
      <c r="H298" s="27" t="s">
        <v>331</v>
      </c>
      <c r="I298" s="13">
        <f>'прил Ведомств'!J469</f>
        <v>101010.1</v>
      </c>
      <c r="J298" s="13">
        <f>'прил Ведомств'!K469</f>
        <v>53000</v>
      </c>
      <c r="K298" s="13">
        <f>'прил Ведомств'!L469</f>
        <v>0</v>
      </c>
    </row>
    <row r="299" spans="1:11" ht="50.25">
      <c r="A299" s="109" t="s">
        <v>451</v>
      </c>
      <c r="B299" s="27" t="s">
        <v>188</v>
      </c>
      <c r="C299" s="27" t="s">
        <v>387</v>
      </c>
      <c r="D299" s="27" t="s">
        <v>340</v>
      </c>
      <c r="E299" s="27"/>
      <c r="F299" s="27"/>
      <c r="G299" s="27"/>
      <c r="H299" s="27"/>
      <c r="I299" s="13">
        <f aca="true" t="shared" si="32" ref="I299:K302">I300</f>
        <v>744.9</v>
      </c>
      <c r="J299" s="13">
        <f t="shared" si="32"/>
        <v>744.9</v>
      </c>
      <c r="K299" s="13">
        <f t="shared" si="32"/>
        <v>744.9</v>
      </c>
    </row>
    <row r="300" spans="1:11" ht="30.75">
      <c r="A300" s="6" t="s">
        <v>458</v>
      </c>
      <c r="B300" s="27" t="s">
        <v>188</v>
      </c>
      <c r="C300" s="27" t="s">
        <v>387</v>
      </c>
      <c r="D300" s="27" t="s">
        <v>340</v>
      </c>
      <c r="E300" s="27" t="s">
        <v>359</v>
      </c>
      <c r="F300" s="71"/>
      <c r="G300" s="71"/>
      <c r="H300" s="27"/>
      <c r="I300" s="13">
        <f t="shared" si="32"/>
        <v>744.9</v>
      </c>
      <c r="J300" s="13">
        <f t="shared" si="32"/>
        <v>744.9</v>
      </c>
      <c r="K300" s="13">
        <f t="shared" si="32"/>
        <v>744.9</v>
      </c>
    </row>
    <row r="301" spans="1:11" ht="46.5">
      <c r="A301" s="7" t="s">
        <v>5</v>
      </c>
      <c r="B301" s="27" t="s">
        <v>188</v>
      </c>
      <c r="C301" s="27" t="s">
        <v>387</v>
      </c>
      <c r="D301" s="27" t="s">
        <v>340</v>
      </c>
      <c r="E301" s="27" t="s">
        <v>359</v>
      </c>
      <c r="F301" s="27" t="s">
        <v>380</v>
      </c>
      <c r="G301" s="27"/>
      <c r="H301" s="27"/>
      <c r="I301" s="13">
        <f t="shared" si="32"/>
        <v>744.9</v>
      </c>
      <c r="J301" s="13">
        <f t="shared" si="32"/>
        <v>744.9</v>
      </c>
      <c r="K301" s="13">
        <f t="shared" si="32"/>
        <v>744.9</v>
      </c>
    </row>
    <row r="302" spans="1:11" ht="15">
      <c r="A302" s="6" t="s">
        <v>537</v>
      </c>
      <c r="B302" s="27" t="s">
        <v>188</v>
      </c>
      <c r="C302" s="27" t="s">
        <v>387</v>
      </c>
      <c r="D302" s="27" t="s">
        <v>340</v>
      </c>
      <c r="E302" s="27" t="s">
        <v>359</v>
      </c>
      <c r="F302" s="27" t="s">
        <v>380</v>
      </c>
      <c r="G302" s="27" t="s">
        <v>60</v>
      </c>
      <c r="H302" s="27"/>
      <c r="I302" s="13">
        <f t="shared" si="32"/>
        <v>744.9</v>
      </c>
      <c r="J302" s="13">
        <f t="shared" si="32"/>
        <v>744.9</v>
      </c>
      <c r="K302" s="13">
        <f t="shared" si="32"/>
        <v>744.9</v>
      </c>
    </row>
    <row r="303" spans="1:11" ht="30.75">
      <c r="A303" s="15" t="s">
        <v>189</v>
      </c>
      <c r="B303" s="27" t="s">
        <v>188</v>
      </c>
      <c r="C303" s="27" t="s">
        <v>387</v>
      </c>
      <c r="D303" s="27" t="s">
        <v>340</v>
      </c>
      <c r="E303" s="27" t="s">
        <v>359</v>
      </c>
      <c r="F303" s="27" t="s">
        <v>380</v>
      </c>
      <c r="G303" s="27" t="s">
        <v>60</v>
      </c>
      <c r="H303" s="27" t="s">
        <v>425</v>
      </c>
      <c r="I303" s="13">
        <f>'прил Ведомств'!J475</f>
        <v>744.9</v>
      </c>
      <c r="J303" s="13">
        <f>'прил Ведомств'!K475</f>
        <v>744.9</v>
      </c>
      <c r="K303" s="13">
        <f>'прил Ведомств'!L475</f>
        <v>744.9</v>
      </c>
    </row>
    <row r="304" spans="1:11" ht="15">
      <c r="A304" s="6" t="s">
        <v>431</v>
      </c>
      <c r="B304" s="27" t="s">
        <v>404</v>
      </c>
      <c r="C304" s="27" t="s">
        <v>375</v>
      </c>
      <c r="D304" s="27"/>
      <c r="E304" s="27"/>
      <c r="F304" s="27"/>
      <c r="G304" s="27"/>
      <c r="H304" s="27"/>
      <c r="I304" s="13">
        <f>I305+I319+I330</f>
        <v>3605</v>
      </c>
      <c r="J304" s="13">
        <f>J305+J319+J330</f>
        <v>3106</v>
      </c>
      <c r="K304" s="13">
        <f>K305+K319+K330</f>
        <v>4366.1</v>
      </c>
    </row>
    <row r="305" spans="1:11" ht="46.5">
      <c r="A305" s="103" t="s">
        <v>113</v>
      </c>
      <c r="B305" s="27" t="s">
        <v>404</v>
      </c>
      <c r="C305" s="27" t="s">
        <v>375</v>
      </c>
      <c r="D305" s="27" t="s">
        <v>75</v>
      </c>
      <c r="E305" s="27"/>
      <c r="F305" s="27"/>
      <c r="G305" s="27"/>
      <c r="H305" s="27"/>
      <c r="I305" s="13">
        <f>I306</f>
        <v>1525</v>
      </c>
      <c r="J305" s="13">
        <f>J306</f>
        <v>1746</v>
      </c>
      <c r="K305" s="13">
        <f>K306</f>
        <v>1306.1</v>
      </c>
    </row>
    <row r="306" spans="1:11" ht="30.75">
      <c r="A306" s="57" t="s">
        <v>272</v>
      </c>
      <c r="B306" s="27" t="s">
        <v>404</v>
      </c>
      <c r="C306" s="27" t="s">
        <v>375</v>
      </c>
      <c r="D306" s="27" t="s">
        <v>75</v>
      </c>
      <c r="E306" s="27" t="s">
        <v>500</v>
      </c>
      <c r="F306" s="27"/>
      <c r="G306" s="27"/>
      <c r="H306" s="27"/>
      <c r="I306" s="13">
        <f>I307+I310+I316+I313</f>
        <v>1525</v>
      </c>
      <c r="J306" s="13">
        <f>J307+J310+J316+J313</f>
        <v>1746</v>
      </c>
      <c r="K306" s="13">
        <f>K307+K310+K316+K313</f>
        <v>1306.1</v>
      </c>
    </row>
    <row r="307" spans="1:11" ht="46.5">
      <c r="A307" s="7" t="s">
        <v>303</v>
      </c>
      <c r="B307" s="27" t="s">
        <v>404</v>
      </c>
      <c r="C307" s="27" t="s">
        <v>375</v>
      </c>
      <c r="D307" s="27" t="s">
        <v>75</v>
      </c>
      <c r="E307" s="27" t="s">
        <v>500</v>
      </c>
      <c r="F307" s="27" t="s">
        <v>404</v>
      </c>
      <c r="G307" s="27"/>
      <c r="H307" s="27"/>
      <c r="I307" s="13">
        <f aca="true" t="shared" si="33" ref="I307:K308">I308</f>
        <v>675</v>
      </c>
      <c r="J307" s="13">
        <f t="shared" si="33"/>
        <v>675</v>
      </c>
      <c r="K307" s="13">
        <f t="shared" si="33"/>
        <v>496.1</v>
      </c>
    </row>
    <row r="308" spans="1:11" ht="30.75">
      <c r="A308" s="6" t="s">
        <v>107</v>
      </c>
      <c r="B308" s="27" t="s">
        <v>404</v>
      </c>
      <c r="C308" s="27" t="s">
        <v>375</v>
      </c>
      <c r="D308" s="27" t="s">
        <v>75</v>
      </c>
      <c r="E308" s="27" t="s">
        <v>500</v>
      </c>
      <c r="F308" s="27" t="s">
        <v>404</v>
      </c>
      <c r="G308" s="27" t="s">
        <v>560</v>
      </c>
      <c r="H308" s="27"/>
      <c r="I308" s="13">
        <f t="shared" si="33"/>
        <v>675</v>
      </c>
      <c r="J308" s="13">
        <f t="shared" si="33"/>
        <v>675</v>
      </c>
      <c r="K308" s="13">
        <f t="shared" si="33"/>
        <v>496.1</v>
      </c>
    </row>
    <row r="309" spans="1:11" ht="30.75">
      <c r="A309" s="15" t="s">
        <v>189</v>
      </c>
      <c r="B309" s="27" t="s">
        <v>404</v>
      </c>
      <c r="C309" s="27" t="s">
        <v>375</v>
      </c>
      <c r="D309" s="27" t="s">
        <v>75</v>
      </c>
      <c r="E309" s="27" t="s">
        <v>500</v>
      </c>
      <c r="F309" s="27" t="s">
        <v>404</v>
      </c>
      <c r="G309" s="27" t="s">
        <v>560</v>
      </c>
      <c r="H309" s="27" t="s">
        <v>425</v>
      </c>
      <c r="I309" s="13">
        <f>'прил Ведомств'!J250</f>
        <v>675</v>
      </c>
      <c r="J309" s="13">
        <f>'прил Ведомств'!K250</f>
        <v>675</v>
      </c>
      <c r="K309" s="13">
        <f>'прил Ведомств'!L250</f>
        <v>496.1</v>
      </c>
    </row>
    <row r="310" spans="1:11" ht="30.75">
      <c r="A310" s="6" t="s">
        <v>462</v>
      </c>
      <c r="B310" s="27" t="s">
        <v>404</v>
      </c>
      <c r="C310" s="27" t="s">
        <v>375</v>
      </c>
      <c r="D310" s="27" t="s">
        <v>75</v>
      </c>
      <c r="E310" s="27" t="s">
        <v>500</v>
      </c>
      <c r="F310" s="27" t="s">
        <v>525</v>
      </c>
      <c r="G310" s="27"/>
      <c r="H310" s="27"/>
      <c r="I310" s="13">
        <f aca="true" t="shared" si="34" ref="I310:K311">I311</f>
        <v>750</v>
      </c>
      <c r="J310" s="13">
        <f t="shared" si="34"/>
        <v>300</v>
      </c>
      <c r="K310" s="13">
        <f t="shared" si="34"/>
        <v>500</v>
      </c>
    </row>
    <row r="311" spans="1:11" ht="15">
      <c r="A311" s="6" t="s">
        <v>137</v>
      </c>
      <c r="B311" s="27" t="s">
        <v>404</v>
      </c>
      <c r="C311" s="27" t="s">
        <v>375</v>
      </c>
      <c r="D311" s="27" t="s">
        <v>75</v>
      </c>
      <c r="E311" s="27" t="s">
        <v>500</v>
      </c>
      <c r="F311" s="27" t="s">
        <v>525</v>
      </c>
      <c r="G311" s="27" t="s">
        <v>623</v>
      </c>
      <c r="H311" s="27"/>
      <c r="I311" s="13">
        <f t="shared" si="34"/>
        <v>750</v>
      </c>
      <c r="J311" s="13">
        <f t="shared" si="34"/>
        <v>300</v>
      </c>
      <c r="K311" s="13">
        <f t="shared" si="34"/>
        <v>500</v>
      </c>
    </row>
    <row r="312" spans="1:11" ht="30.75">
      <c r="A312" s="15" t="s">
        <v>189</v>
      </c>
      <c r="B312" s="27" t="s">
        <v>404</v>
      </c>
      <c r="C312" s="27" t="s">
        <v>375</v>
      </c>
      <c r="D312" s="27" t="s">
        <v>75</v>
      </c>
      <c r="E312" s="27" t="s">
        <v>500</v>
      </c>
      <c r="F312" s="27" t="s">
        <v>525</v>
      </c>
      <c r="G312" s="27" t="s">
        <v>623</v>
      </c>
      <c r="H312" s="27" t="s">
        <v>425</v>
      </c>
      <c r="I312" s="13">
        <f>'прил Ведомств'!J253</f>
        <v>750</v>
      </c>
      <c r="J312" s="13">
        <f>'прил Ведомств'!K253</f>
        <v>300</v>
      </c>
      <c r="K312" s="13">
        <f>'прил Ведомств'!L253</f>
        <v>500</v>
      </c>
    </row>
    <row r="313" spans="1:11" ht="46.5">
      <c r="A313" s="112" t="s">
        <v>364</v>
      </c>
      <c r="B313" s="27" t="s">
        <v>404</v>
      </c>
      <c r="C313" s="27" t="s">
        <v>375</v>
      </c>
      <c r="D313" s="27" t="s">
        <v>75</v>
      </c>
      <c r="E313" s="27" t="s">
        <v>500</v>
      </c>
      <c r="F313" s="16" t="s">
        <v>356</v>
      </c>
      <c r="G313" s="27"/>
      <c r="H313" s="27"/>
      <c r="I313" s="13">
        <f aca="true" t="shared" si="35" ref="I313:K314">I314</f>
        <v>0</v>
      </c>
      <c r="J313" s="13">
        <f t="shared" si="35"/>
        <v>0</v>
      </c>
      <c r="K313" s="13">
        <f t="shared" si="35"/>
        <v>0</v>
      </c>
    </row>
    <row r="314" spans="1:11" ht="30.75">
      <c r="A314" s="6" t="s">
        <v>107</v>
      </c>
      <c r="B314" s="27" t="s">
        <v>404</v>
      </c>
      <c r="C314" s="27" t="s">
        <v>375</v>
      </c>
      <c r="D314" s="27" t="s">
        <v>75</v>
      </c>
      <c r="E314" s="27" t="s">
        <v>500</v>
      </c>
      <c r="F314" s="16" t="s">
        <v>356</v>
      </c>
      <c r="G314" s="16" t="s">
        <v>560</v>
      </c>
      <c r="H314" s="27"/>
      <c r="I314" s="13">
        <f t="shared" si="35"/>
        <v>0</v>
      </c>
      <c r="J314" s="13">
        <f t="shared" si="35"/>
        <v>0</v>
      </c>
      <c r="K314" s="13">
        <f t="shared" si="35"/>
        <v>0</v>
      </c>
    </row>
    <row r="315" spans="1:11" ht="30.75">
      <c r="A315" s="15" t="s">
        <v>189</v>
      </c>
      <c r="B315" s="27" t="s">
        <v>404</v>
      </c>
      <c r="C315" s="27" t="s">
        <v>375</v>
      </c>
      <c r="D315" s="27" t="s">
        <v>75</v>
      </c>
      <c r="E315" s="27" t="s">
        <v>500</v>
      </c>
      <c r="F315" s="16" t="s">
        <v>356</v>
      </c>
      <c r="G315" s="16" t="s">
        <v>560</v>
      </c>
      <c r="H315" s="16" t="s">
        <v>425</v>
      </c>
      <c r="I315" s="13">
        <f>'прил Ведомств'!J256</f>
        <v>0</v>
      </c>
      <c r="J315" s="13">
        <f>'прил Ведомств'!K256</f>
        <v>0</v>
      </c>
      <c r="K315" s="13">
        <f>'прил Ведомств'!L256</f>
        <v>0</v>
      </c>
    </row>
    <row r="316" spans="1:11" ht="30.75">
      <c r="A316" s="6" t="s">
        <v>337</v>
      </c>
      <c r="B316" s="27" t="s">
        <v>404</v>
      </c>
      <c r="C316" s="27" t="s">
        <v>375</v>
      </c>
      <c r="D316" s="27" t="s">
        <v>75</v>
      </c>
      <c r="E316" s="27" t="s">
        <v>500</v>
      </c>
      <c r="F316" s="27" t="s">
        <v>387</v>
      </c>
      <c r="G316" s="27"/>
      <c r="H316" s="27"/>
      <c r="I316" s="13">
        <f aca="true" t="shared" si="36" ref="I316:K317">I317</f>
        <v>100</v>
      </c>
      <c r="J316" s="13">
        <f t="shared" si="36"/>
        <v>771</v>
      </c>
      <c r="K316" s="13">
        <f t="shared" si="36"/>
        <v>310</v>
      </c>
    </row>
    <row r="317" spans="1:11" ht="30.75">
      <c r="A317" s="6" t="s">
        <v>107</v>
      </c>
      <c r="B317" s="27" t="s">
        <v>404</v>
      </c>
      <c r="C317" s="27" t="s">
        <v>375</v>
      </c>
      <c r="D317" s="27" t="s">
        <v>75</v>
      </c>
      <c r="E317" s="27" t="s">
        <v>500</v>
      </c>
      <c r="F317" s="27" t="s">
        <v>387</v>
      </c>
      <c r="G317" s="27" t="s">
        <v>560</v>
      </c>
      <c r="H317" s="27"/>
      <c r="I317" s="13">
        <f t="shared" si="36"/>
        <v>100</v>
      </c>
      <c r="J317" s="13">
        <f t="shared" si="36"/>
        <v>771</v>
      </c>
      <c r="K317" s="13">
        <f t="shared" si="36"/>
        <v>310</v>
      </c>
    </row>
    <row r="318" spans="1:11" ht="30.75">
      <c r="A318" s="15" t="s">
        <v>189</v>
      </c>
      <c r="B318" s="27" t="s">
        <v>404</v>
      </c>
      <c r="C318" s="27" t="s">
        <v>375</v>
      </c>
      <c r="D318" s="27" t="s">
        <v>75</v>
      </c>
      <c r="E318" s="27" t="s">
        <v>500</v>
      </c>
      <c r="F318" s="27" t="s">
        <v>387</v>
      </c>
      <c r="G318" s="27" t="s">
        <v>560</v>
      </c>
      <c r="H318" s="27" t="s">
        <v>425</v>
      </c>
      <c r="I318" s="13">
        <f>'прил Ведомств'!J259</f>
        <v>100</v>
      </c>
      <c r="J318" s="13">
        <f>'прил Ведомств'!K259</f>
        <v>771</v>
      </c>
      <c r="K318" s="13">
        <f>'прил Ведомств'!L259</f>
        <v>310</v>
      </c>
    </row>
    <row r="319" spans="1:12" ht="50.25">
      <c r="A319" s="100" t="s">
        <v>546</v>
      </c>
      <c r="B319" s="27" t="s">
        <v>404</v>
      </c>
      <c r="C319" s="27" t="s">
        <v>375</v>
      </c>
      <c r="D319" s="27" t="s">
        <v>496</v>
      </c>
      <c r="E319" s="27"/>
      <c r="F319" s="27"/>
      <c r="G319" s="27"/>
      <c r="H319" s="27"/>
      <c r="I319" s="13">
        <f>I320</f>
        <v>60</v>
      </c>
      <c r="J319" s="13">
        <f>J320</f>
        <v>60</v>
      </c>
      <c r="K319" s="13">
        <f>K320</f>
        <v>60</v>
      </c>
      <c r="L319" s="17"/>
    </row>
    <row r="320" spans="1:12" ht="30.75">
      <c r="A320" s="6" t="s">
        <v>533</v>
      </c>
      <c r="B320" s="27" t="s">
        <v>404</v>
      </c>
      <c r="C320" s="27" t="s">
        <v>375</v>
      </c>
      <c r="D320" s="27" t="s">
        <v>496</v>
      </c>
      <c r="E320" s="27" t="s">
        <v>359</v>
      </c>
      <c r="F320" s="71"/>
      <c r="G320" s="71"/>
      <c r="H320" s="71"/>
      <c r="I320" s="13">
        <f>I321+I324+I327</f>
        <v>60</v>
      </c>
      <c r="J320" s="13">
        <f>J321+J324+J327</f>
        <v>60</v>
      </c>
      <c r="K320" s="13">
        <f>K321+K324+K327</f>
        <v>60</v>
      </c>
      <c r="L320" s="17"/>
    </row>
    <row r="321" spans="1:12" ht="46.5">
      <c r="A321" s="7" t="s">
        <v>313</v>
      </c>
      <c r="B321" s="27" t="s">
        <v>404</v>
      </c>
      <c r="C321" s="27" t="s">
        <v>375</v>
      </c>
      <c r="D321" s="27" t="s">
        <v>496</v>
      </c>
      <c r="E321" s="27" t="s">
        <v>359</v>
      </c>
      <c r="F321" s="27" t="s">
        <v>380</v>
      </c>
      <c r="G321" s="27"/>
      <c r="H321" s="71"/>
      <c r="I321" s="13">
        <f aca="true" t="shared" si="37" ref="I321:K322">I322</f>
        <v>5</v>
      </c>
      <c r="J321" s="13">
        <f t="shared" si="37"/>
        <v>5</v>
      </c>
      <c r="K321" s="13">
        <f t="shared" si="37"/>
        <v>5</v>
      </c>
      <c r="L321" s="17"/>
    </row>
    <row r="322" spans="1:12" ht="15">
      <c r="A322" s="6" t="s">
        <v>28</v>
      </c>
      <c r="B322" s="27" t="s">
        <v>404</v>
      </c>
      <c r="C322" s="27" t="s">
        <v>375</v>
      </c>
      <c r="D322" s="27" t="s">
        <v>496</v>
      </c>
      <c r="E322" s="27" t="s">
        <v>359</v>
      </c>
      <c r="F322" s="27" t="s">
        <v>380</v>
      </c>
      <c r="G322" s="27" t="s">
        <v>430</v>
      </c>
      <c r="H322" s="27"/>
      <c r="I322" s="13">
        <f t="shared" si="37"/>
        <v>5</v>
      </c>
      <c r="J322" s="13">
        <f t="shared" si="37"/>
        <v>5</v>
      </c>
      <c r="K322" s="13">
        <f t="shared" si="37"/>
        <v>5</v>
      </c>
      <c r="L322" s="17"/>
    </row>
    <row r="323" spans="1:12" ht="30.75">
      <c r="A323" s="15" t="s">
        <v>189</v>
      </c>
      <c r="B323" s="27" t="s">
        <v>404</v>
      </c>
      <c r="C323" s="27" t="s">
        <v>375</v>
      </c>
      <c r="D323" s="27" t="s">
        <v>496</v>
      </c>
      <c r="E323" s="27" t="s">
        <v>359</v>
      </c>
      <c r="F323" s="27" t="s">
        <v>380</v>
      </c>
      <c r="G323" s="27" t="s">
        <v>430</v>
      </c>
      <c r="H323" s="27" t="s">
        <v>425</v>
      </c>
      <c r="I323" s="13">
        <f>'прил Ведомств'!J481</f>
        <v>5</v>
      </c>
      <c r="J323" s="13">
        <f>'прил Ведомств'!K481</f>
        <v>5</v>
      </c>
      <c r="K323" s="13">
        <f>'прил Ведомств'!L481</f>
        <v>5</v>
      </c>
      <c r="L323" s="17"/>
    </row>
    <row r="324" spans="1:12" ht="30.75">
      <c r="A324" s="7" t="s">
        <v>142</v>
      </c>
      <c r="B324" s="27" t="s">
        <v>404</v>
      </c>
      <c r="C324" s="27" t="s">
        <v>375</v>
      </c>
      <c r="D324" s="27" t="s">
        <v>496</v>
      </c>
      <c r="E324" s="27" t="s">
        <v>359</v>
      </c>
      <c r="F324" s="27" t="s">
        <v>3</v>
      </c>
      <c r="G324" s="27"/>
      <c r="H324" s="71"/>
      <c r="I324" s="13">
        <f aca="true" t="shared" si="38" ref="I324:K325">I325</f>
        <v>30</v>
      </c>
      <c r="J324" s="13">
        <f t="shared" si="38"/>
        <v>30</v>
      </c>
      <c r="K324" s="13">
        <f t="shared" si="38"/>
        <v>30</v>
      </c>
      <c r="L324" s="17"/>
    </row>
    <row r="325" spans="1:12" ht="15">
      <c r="A325" s="6" t="s">
        <v>28</v>
      </c>
      <c r="B325" s="27" t="s">
        <v>404</v>
      </c>
      <c r="C325" s="27" t="s">
        <v>375</v>
      </c>
      <c r="D325" s="27" t="s">
        <v>496</v>
      </c>
      <c r="E325" s="27" t="s">
        <v>359</v>
      </c>
      <c r="F325" s="27" t="s">
        <v>3</v>
      </c>
      <c r="G325" s="27" t="s">
        <v>430</v>
      </c>
      <c r="H325" s="27"/>
      <c r="I325" s="13">
        <f t="shared" si="38"/>
        <v>30</v>
      </c>
      <c r="J325" s="13">
        <f t="shared" si="38"/>
        <v>30</v>
      </c>
      <c r="K325" s="13">
        <f t="shared" si="38"/>
        <v>30</v>
      </c>
      <c r="L325" s="17"/>
    </row>
    <row r="326" spans="1:12" ht="30.75">
      <c r="A326" s="15" t="s">
        <v>189</v>
      </c>
      <c r="B326" s="27" t="s">
        <v>404</v>
      </c>
      <c r="C326" s="27" t="s">
        <v>375</v>
      </c>
      <c r="D326" s="27" t="s">
        <v>496</v>
      </c>
      <c r="E326" s="27" t="s">
        <v>359</v>
      </c>
      <c r="F326" s="27" t="s">
        <v>3</v>
      </c>
      <c r="G326" s="27" t="s">
        <v>430</v>
      </c>
      <c r="H326" s="27" t="s">
        <v>425</v>
      </c>
      <c r="I326" s="13">
        <f>'прил Ведомств'!J484</f>
        <v>30</v>
      </c>
      <c r="J326" s="13">
        <f>'прил Ведомств'!K484</f>
        <v>30</v>
      </c>
      <c r="K326" s="13">
        <f>'прил Ведомств'!L484</f>
        <v>30</v>
      </c>
      <c r="L326" s="17"/>
    </row>
    <row r="327" spans="1:12" ht="46.5">
      <c r="A327" s="7" t="s">
        <v>284</v>
      </c>
      <c r="B327" s="27" t="s">
        <v>404</v>
      </c>
      <c r="C327" s="27" t="s">
        <v>375</v>
      </c>
      <c r="D327" s="27" t="s">
        <v>496</v>
      </c>
      <c r="E327" s="27" t="s">
        <v>359</v>
      </c>
      <c r="F327" s="27" t="s">
        <v>69</v>
      </c>
      <c r="G327" s="27"/>
      <c r="H327" s="71"/>
      <c r="I327" s="13">
        <f aca="true" t="shared" si="39" ref="I327:K328">I328</f>
        <v>25</v>
      </c>
      <c r="J327" s="13">
        <f t="shared" si="39"/>
        <v>25</v>
      </c>
      <c r="K327" s="13">
        <f t="shared" si="39"/>
        <v>25</v>
      </c>
      <c r="L327" s="17"/>
    </row>
    <row r="328" spans="1:12" ht="15">
      <c r="A328" s="6" t="s">
        <v>28</v>
      </c>
      <c r="B328" s="27" t="s">
        <v>404</v>
      </c>
      <c r="C328" s="27" t="s">
        <v>375</v>
      </c>
      <c r="D328" s="27" t="s">
        <v>496</v>
      </c>
      <c r="E328" s="27" t="s">
        <v>359</v>
      </c>
      <c r="F328" s="27" t="s">
        <v>69</v>
      </c>
      <c r="G328" s="27" t="s">
        <v>430</v>
      </c>
      <c r="H328" s="27"/>
      <c r="I328" s="13">
        <f t="shared" si="39"/>
        <v>25</v>
      </c>
      <c r="J328" s="13">
        <f t="shared" si="39"/>
        <v>25</v>
      </c>
      <c r="K328" s="13">
        <f t="shared" si="39"/>
        <v>25</v>
      </c>
      <c r="L328" s="17"/>
    </row>
    <row r="329" spans="1:12" ht="30.75">
      <c r="A329" s="15" t="s">
        <v>189</v>
      </c>
      <c r="B329" s="27" t="s">
        <v>404</v>
      </c>
      <c r="C329" s="27" t="s">
        <v>375</v>
      </c>
      <c r="D329" s="27" t="s">
        <v>496</v>
      </c>
      <c r="E329" s="27" t="s">
        <v>359</v>
      </c>
      <c r="F329" s="27" t="s">
        <v>69</v>
      </c>
      <c r="G329" s="27" t="s">
        <v>430</v>
      </c>
      <c r="H329" s="27" t="s">
        <v>425</v>
      </c>
      <c r="I329" s="13">
        <f>'прил Ведомств'!J487</f>
        <v>25</v>
      </c>
      <c r="J329" s="13">
        <f>'прил Ведомств'!K487</f>
        <v>25</v>
      </c>
      <c r="K329" s="13">
        <f>'прил Ведомств'!L487</f>
        <v>25</v>
      </c>
      <c r="L329" s="17"/>
    </row>
    <row r="330" spans="1:12" ht="33">
      <c r="A330" s="113" t="s">
        <v>200</v>
      </c>
      <c r="B330" s="27" t="s">
        <v>404</v>
      </c>
      <c r="C330" s="27" t="s">
        <v>375</v>
      </c>
      <c r="D330" s="101" t="s">
        <v>153</v>
      </c>
      <c r="E330" s="95"/>
      <c r="F330" s="95"/>
      <c r="G330" s="95"/>
      <c r="H330" s="27"/>
      <c r="I330" s="13">
        <f>I334+I331+I337</f>
        <v>2020</v>
      </c>
      <c r="J330" s="13">
        <f>J334+J331+J337</f>
        <v>1300</v>
      </c>
      <c r="K330" s="13">
        <f>K334+K331+K337</f>
        <v>3000</v>
      </c>
      <c r="L330" s="17"/>
    </row>
    <row r="331" spans="1:12" ht="30.75">
      <c r="A331" s="76" t="s">
        <v>590</v>
      </c>
      <c r="B331" s="27" t="s">
        <v>404</v>
      </c>
      <c r="C331" s="27" t="s">
        <v>375</v>
      </c>
      <c r="D331" s="27" t="s">
        <v>153</v>
      </c>
      <c r="E331" s="27" t="s">
        <v>264</v>
      </c>
      <c r="F331" s="114" t="s">
        <v>380</v>
      </c>
      <c r="G331" s="114"/>
      <c r="H331" s="27"/>
      <c r="I331" s="13">
        <f aca="true" t="shared" si="40" ref="I331:K332">I332</f>
        <v>1670</v>
      </c>
      <c r="J331" s="13">
        <f t="shared" si="40"/>
        <v>0</v>
      </c>
      <c r="K331" s="13">
        <f t="shared" si="40"/>
        <v>0</v>
      </c>
      <c r="L331" s="17"/>
    </row>
    <row r="332" spans="1:12" ht="30.75">
      <c r="A332" s="6" t="s">
        <v>435</v>
      </c>
      <c r="B332" s="27" t="s">
        <v>404</v>
      </c>
      <c r="C332" s="27" t="s">
        <v>375</v>
      </c>
      <c r="D332" s="27" t="s">
        <v>153</v>
      </c>
      <c r="E332" s="27" t="s">
        <v>264</v>
      </c>
      <c r="F332" s="114" t="s">
        <v>380</v>
      </c>
      <c r="G332" s="114" t="s">
        <v>534</v>
      </c>
      <c r="H332" s="27"/>
      <c r="I332" s="13">
        <f t="shared" si="40"/>
        <v>1670</v>
      </c>
      <c r="J332" s="13">
        <f t="shared" si="40"/>
        <v>0</v>
      </c>
      <c r="K332" s="13">
        <f t="shared" si="40"/>
        <v>0</v>
      </c>
      <c r="L332" s="17"/>
    </row>
    <row r="333" spans="1:12" ht="30.75">
      <c r="A333" s="15" t="s">
        <v>189</v>
      </c>
      <c r="B333" s="27" t="s">
        <v>404</v>
      </c>
      <c r="C333" s="27" t="s">
        <v>375</v>
      </c>
      <c r="D333" s="27" t="s">
        <v>153</v>
      </c>
      <c r="E333" s="27" t="s">
        <v>264</v>
      </c>
      <c r="F333" s="114" t="s">
        <v>380</v>
      </c>
      <c r="G333" s="114" t="s">
        <v>534</v>
      </c>
      <c r="H333" s="27" t="s">
        <v>425</v>
      </c>
      <c r="I333" s="13">
        <f>'прил Ведомств'!J491</f>
        <v>1670</v>
      </c>
      <c r="J333" s="13">
        <f>'прил Ведомств'!K491</f>
        <v>0</v>
      </c>
      <c r="K333" s="13">
        <f>'прил Ведомств'!L491</f>
        <v>0</v>
      </c>
      <c r="L333" s="17"/>
    </row>
    <row r="334" spans="1:12" ht="30.75">
      <c r="A334" s="6" t="s">
        <v>289</v>
      </c>
      <c r="B334" s="27" t="s">
        <v>404</v>
      </c>
      <c r="C334" s="27" t="s">
        <v>375</v>
      </c>
      <c r="D334" s="27" t="s">
        <v>153</v>
      </c>
      <c r="E334" s="27" t="s">
        <v>264</v>
      </c>
      <c r="F334" s="27" t="s">
        <v>3</v>
      </c>
      <c r="G334" s="27"/>
      <c r="H334" s="27"/>
      <c r="I334" s="13">
        <f aca="true" t="shared" si="41" ref="I334:K335">I335</f>
        <v>350</v>
      </c>
      <c r="J334" s="13">
        <f t="shared" si="41"/>
        <v>1300</v>
      </c>
      <c r="K334" s="13">
        <f t="shared" si="41"/>
        <v>2500</v>
      </c>
      <c r="L334" s="17"/>
    </row>
    <row r="335" spans="1:12" ht="30.75">
      <c r="A335" s="6" t="s">
        <v>435</v>
      </c>
      <c r="B335" s="27" t="s">
        <v>404</v>
      </c>
      <c r="C335" s="27" t="s">
        <v>375</v>
      </c>
      <c r="D335" s="27" t="s">
        <v>153</v>
      </c>
      <c r="E335" s="27" t="s">
        <v>264</v>
      </c>
      <c r="F335" s="27" t="s">
        <v>3</v>
      </c>
      <c r="G335" s="27" t="s">
        <v>534</v>
      </c>
      <c r="H335" s="27"/>
      <c r="I335" s="13">
        <f t="shared" si="41"/>
        <v>350</v>
      </c>
      <c r="J335" s="13">
        <f t="shared" si="41"/>
        <v>1300</v>
      </c>
      <c r="K335" s="13">
        <f t="shared" si="41"/>
        <v>2500</v>
      </c>
      <c r="L335" s="17"/>
    </row>
    <row r="336" spans="1:12" ht="30.75">
      <c r="A336" s="15" t="s">
        <v>189</v>
      </c>
      <c r="B336" s="27" t="s">
        <v>404</v>
      </c>
      <c r="C336" s="27" t="s">
        <v>375</v>
      </c>
      <c r="D336" s="27" t="s">
        <v>153</v>
      </c>
      <c r="E336" s="27" t="s">
        <v>264</v>
      </c>
      <c r="F336" s="27" t="s">
        <v>3</v>
      </c>
      <c r="G336" s="27" t="s">
        <v>534</v>
      </c>
      <c r="H336" s="27" t="s">
        <v>425</v>
      </c>
      <c r="I336" s="13">
        <f>'прил Ведомств'!J494</f>
        <v>350</v>
      </c>
      <c r="J336" s="13">
        <f>'прил Ведомств'!K494</f>
        <v>1300</v>
      </c>
      <c r="K336" s="13">
        <f>'прил Ведомств'!L494</f>
        <v>2500</v>
      </c>
      <c r="L336" s="17"/>
    </row>
    <row r="337" spans="1:12" ht="30.75">
      <c r="A337" s="76" t="s">
        <v>591</v>
      </c>
      <c r="B337" s="27" t="s">
        <v>404</v>
      </c>
      <c r="C337" s="27" t="s">
        <v>375</v>
      </c>
      <c r="D337" s="27" t="s">
        <v>153</v>
      </c>
      <c r="E337" s="27" t="s">
        <v>264</v>
      </c>
      <c r="F337" s="79" t="s">
        <v>69</v>
      </c>
      <c r="G337" s="27"/>
      <c r="H337" s="27"/>
      <c r="I337" s="13">
        <f aca="true" t="shared" si="42" ref="I337:K338">I338</f>
        <v>0</v>
      </c>
      <c r="J337" s="13">
        <f t="shared" si="42"/>
        <v>0</v>
      </c>
      <c r="K337" s="13">
        <f t="shared" si="42"/>
        <v>500</v>
      </c>
      <c r="L337" s="17"/>
    </row>
    <row r="338" spans="1:12" ht="30.75">
      <c r="A338" s="6" t="s">
        <v>435</v>
      </c>
      <c r="B338" s="27" t="s">
        <v>404</v>
      </c>
      <c r="C338" s="27" t="s">
        <v>375</v>
      </c>
      <c r="D338" s="27" t="s">
        <v>153</v>
      </c>
      <c r="E338" s="27" t="s">
        <v>264</v>
      </c>
      <c r="F338" s="79" t="s">
        <v>69</v>
      </c>
      <c r="G338" s="27" t="s">
        <v>534</v>
      </c>
      <c r="H338" s="27"/>
      <c r="I338" s="13">
        <f t="shared" si="42"/>
        <v>0</v>
      </c>
      <c r="J338" s="13">
        <f t="shared" si="42"/>
        <v>0</v>
      </c>
      <c r="K338" s="13">
        <f t="shared" si="42"/>
        <v>500</v>
      </c>
      <c r="L338" s="17"/>
    </row>
    <row r="339" spans="1:12" ht="30.75">
      <c r="A339" s="15" t="s">
        <v>189</v>
      </c>
      <c r="B339" s="27" t="s">
        <v>404</v>
      </c>
      <c r="C339" s="27" t="s">
        <v>375</v>
      </c>
      <c r="D339" s="27" t="s">
        <v>153</v>
      </c>
      <c r="E339" s="27" t="s">
        <v>264</v>
      </c>
      <c r="F339" s="79" t="s">
        <v>69</v>
      </c>
      <c r="G339" s="27" t="s">
        <v>534</v>
      </c>
      <c r="H339" s="27" t="s">
        <v>425</v>
      </c>
      <c r="I339" s="13">
        <f>'прил Ведомств'!J497</f>
        <v>0</v>
      </c>
      <c r="J339" s="13">
        <f>'прил Ведомств'!K497</f>
        <v>0</v>
      </c>
      <c r="K339" s="13">
        <f>'прил Ведомств'!L497</f>
        <v>500</v>
      </c>
      <c r="L339" s="17"/>
    </row>
    <row r="340" spans="1:12" s="98" customFormat="1" ht="16.5">
      <c r="A340" s="115" t="s">
        <v>551</v>
      </c>
      <c r="B340" s="95" t="s">
        <v>111</v>
      </c>
      <c r="C340" s="40"/>
      <c r="D340" s="40"/>
      <c r="E340" s="40"/>
      <c r="F340" s="40"/>
      <c r="G340" s="40"/>
      <c r="H340" s="40"/>
      <c r="I340" s="96">
        <f>I341+I358+I382</f>
        <v>42269.6</v>
      </c>
      <c r="J340" s="96">
        <f>J341+J358+J382</f>
        <v>96299.6</v>
      </c>
      <c r="K340" s="96">
        <f>K341+K358+K382</f>
        <v>236099.7</v>
      </c>
      <c r="L340" s="97"/>
    </row>
    <row r="341" spans="1:12" s="98" customFormat="1" ht="16.5">
      <c r="A341" s="6" t="s">
        <v>532</v>
      </c>
      <c r="B341" s="27" t="s">
        <v>111</v>
      </c>
      <c r="C341" s="27" t="s">
        <v>380</v>
      </c>
      <c r="D341" s="40"/>
      <c r="E341" s="40"/>
      <c r="F341" s="40"/>
      <c r="G341" s="40"/>
      <c r="H341" s="40"/>
      <c r="I341" s="13">
        <f>I342+I347</f>
        <v>1967.5</v>
      </c>
      <c r="J341" s="13">
        <f>J342+J347</f>
        <v>656.5999999999999</v>
      </c>
      <c r="K341" s="13">
        <f>K342+K347</f>
        <v>0</v>
      </c>
      <c r="L341" s="97"/>
    </row>
    <row r="342" spans="1:12" s="98" customFormat="1" ht="50.25">
      <c r="A342" s="113" t="s">
        <v>113</v>
      </c>
      <c r="B342" s="27" t="s">
        <v>111</v>
      </c>
      <c r="C342" s="27" t="s">
        <v>380</v>
      </c>
      <c r="D342" s="101" t="s">
        <v>75</v>
      </c>
      <c r="E342" s="101"/>
      <c r="F342" s="95"/>
      <c r="G342" s="95"/>
      <c r="H342" s="5"/>
      <c r="I342" s="13">
        <f aca="true" t="shared" si="43" ref="I342:K345">I343</f>
        <v>1367.5</v>
      </c>
      <c r="J342" s="13">
        <f t="shared" si="43"/>
        <v>0</v>
      </c>
      <c r="K342" s="13">
        <f t="shared" si="43"/>
        <v>0</v>
      </c>
      <c r="L342" s="97"/>
    </row>
    <row r="343" spans="1:12" s="98" customFormat="1" ht="30.75">
      <c r="A343" s="57" t="s">
        <v>11</v>
      </c>
      <c r="B343" s="27" t="s">
        <v>111</v>
      </c>
      <c r="C343" s="27" t="s">
        <v>380</v>
      </c>
      <c r="D343" s="27" t="s">
        <v>75</v>
      </c>
      <c r="E343" s="27" t="s">
        <v>500</v>
      </c>
      <c r="F343" s="71"/>
      <c r="G343" s="71"/>
      <c r="H343" s="5"/>
      <c r="I343" s="13">
        <f t="shared" si="43"/>
        <v>1367.5</v>
      </c>
      <c r="J343" s="13">
        <f t="shared" si="43"/>
        <v>0</v>
      </c>
      <c r="K343" s="13">
        <f t="shared" si="43"/>
        <v>0</v>
      </c>
      <c r="L343" s="97"/>
    </row>
    <row r="344" spans="1:12" s="98" customFormat="1" ht="30.75">
      <c r="A344" s="7" t="s">
        <v>76</v>
      </c>
      <c r="B344" s="27" t="s">
        <v>111</v>
      </c>
      <c r="C344" s="27" t="s">
        <v>380</v>
      </c>
      <c r="D344" s="27" t="s">
        <v>75</v>
      </c>
      <c r="E344" s="27" t="s">
        <v>500</v>
      </c>
      <c r="F344" s="27" t="s">
        <v>3</v>
      </c>
      <c r="G344" s="27"/>
      <c r="H344" s="5"/>
      <c r="I344" s="13">
        <f t="shared" si="43"/>
        <v>1367.5</v>
      </c>
      <c r="J344" s="13">
        <f t="shared" si="43"/>
        <v>0</v>
      </c>
      <c r="K344" s="13">
        <f t="shared" si="43"/>
        <v>0</v>
      </c>
      <c r="L344" s="97"/>
    </row>
    <row r="345" spans="1:12" s="98" customFormat="1" ht="30.75">
      <c r="A345" s="6" t="s">
        <v>522</v>
      </c>
      <c r="B345" s="27" t="s">
        <v>111</v>
      </c>
      <c r="C345" s="27" t="s">
        <v>380</v>
      </c>
      <c r="D345" s="27" t="s">
        <v>75</v>
      </c>
      <c r="E345" s="27" t="s">
        <v>500</v>
      </c>
      <c r="F345" s="27" t="s">
        <v>3</v>
      </c>
      <c r="G345" s="22">
        <v>90140</v>
      </c>
      <c r="H345" s="5"/>
      <c r="I345" s="13">
        <f t="shared" si="43"/>
        <v>1367.5</v>
      </c>
      <c r="J345" s="13">
        <f t="shared" si="43"/>
        <v>0</v>
      </c>
      <c r="K345" s="13">
        <f t="shared" si="43"/>
        <v>0</v>
      </c>
      <c r="L345" s="97"/>
    </row>
    <row r="346" spans="1:12" s="98" customFormat="1" ht="16.5">
      <c r="A346" s="15" t="s">
        <v>17</v>
      </c>
      <c r="B346" s="27" t="s">
        <v>111</v>
      </c>
      <c r="C346" s="27" t="s">
        <v>380</v>
      </c>
      <c r="D346" s="27" t="s">
        <v>75</v>
      </c>
      <c r="E346" s="27" t="s">
        <v>500</v>
      </c>
      <c r="F346" s="27" t="s">
        <v>3</v>
      </c>
      <c r="G346" s="22">
        <v>90140</v>
      </c>
      <c r="H346" s="22">
        <v>540</v>
      </c>
      <c r="I346" s="13">
        <f>'прил Ведомств'!J504</f>
        <v>1367.5</v>
      </c>
      <c r="J346" s="13">
        <f>'прил Ведомств'!K504</f>
        <v>0</v>
      </c>
      <c r="K346" s="13">
        <f>'прил Ведомств'!L504</f>
        <v>0</v>
      </c>
      <c r="L346" s="97"/>
    </row>
    <row r="347" spans="1:12" s="98" customFormat="1" ht="50.25">
      <c r="A347" s="100" t="s">
        <v>386</v>
      </c>
      <c r="B347" s="27" t="s">
        <v>111</v>
      </c>
      <c r="C347" s="27" t="s">
        <v>380</v>
      </c>
      <c r="D347" s="101" t="s">
        <v>518</v>
      </c>
      <c r="E347" s="95"/>
      <c r="F347" s="95"/>
      <c r="G347" s="95"/>
      <c r="H347" s="22"/>
      <c r="I347" s="13">
        <f>I348+I355</f>
        <v>600</v>
      </c>
      <c r="J347" s="13">
        <f>J348+J355</f>
        <v>656.5999999999999</v>
      </c>
      <c r="K347" s="13">
        <f>K348+K355</f>
        <v>0</v>
      </c>
      <c r="L347" s="97"/>
    </row>
    <row r="348" spans="1:12" s="98" customFormat="1" ht="30.75">
      <c r="A348" s="106" t="s">
        <v>530</v>
      </c>
      <c r="B348" s="27" t="s">
        <v>111</v>
      </c>
      <c r="C348" s="27" t="s">
        <v>380</v>
      </c>
      <c r="D348" s="27" t="s">
        <v>518</v>
      </c>
      <c r="E348" s="27" t="s">
        <v>264</v>
      </c>
      <c r="F348" s="27" t="s">
        <v>395</v>
      </c>
      <c r="G348" s="27"/>
      <c r="H348" s="22"/>
      <c r="I348" s="13">
        <f>I351+I349+I353</f>
        <v>0</v>
      </c>
      <c r="J348" s="13">
        <f>J351+J349+J353</f>
        <v>656.5999999999999</v>
      </c>
      <c r="K348" s="13">
        <f>K351+K349+K353</f>
        <v>0</v>
      </c>
      <c r="L348" s="97"/>
    </row>
    <row r="349" spans="1:12" s="98" customFormat="1" ht="93">
      <c r="A349" s="106" t="s">
        <v>41</v>
      </c>
      <c r="B349" s="27" t="s">
        <v>111</v>
      </c>
      <c r="C349" s="27" t="s">
        <v>380</v>
      </c>
      <c r="D349" s="27" t="s">
        <v>518</v>
      </c>
      <c r="E349" s="27" t="s">
        <v>264</v>
      </c>
      <c r="F349" s="27" t="s">
        <v>395</v>
      </c>
      <c r="G349" s="27" t="s">
        <v>26</v>
      </c>
      <c r="H349" s="22"/>
      <c r="I349" s="13">
        <f>I350</f>
        <v>0</v>
      </c>
      <c r="J349" s="13">
        <f>J350</f>
        <v>0</v>
      </c>
      <c r="K349" s="13">
        <f>K350</f>
        <v>0</v>
      </c>
      <c r="L349" s="97"/>
    </row>
    <row r="350" spans="1:12" s="98" customFormat="1" ht="16.5">
      <c r="A350" s="15" t="s">
        <v>506</v>
      </c>
      <c r="B350" s="27" t="s">
        <v>111</v>
      </c>
      <c r="C350" s="27" t="s">
        <v>380</v>
      </c>
      <c r="D350" s="27" t="s">
        <v>518</v>
      </c>
      <c r="E350" s="27" t="s">
        <v>264</v>
      </c>
      <c r="F350" s="27" t="s">
        <v>395</v>
      </c>
      <c r="G350" s="27" t="s">
        <v>26</v>
      </c>
      <c r="H350" s="22">
        <v>410</v>
      </c>
      <c r="I350" s="13">
        <f>'прил Ведомств'!J508</f>
        <v>0</v>
      </c>
      <c r="J350" s="13">
        <f>'прил Ведомств'!K508</f>
        <v>0</v>
      </c>
      <c r="K350" s="13">
        <f>'прил Ведомств'!L508</f>
        <v>0</v>
      </c>
      <c r="L350" s="97"/>
    </row>
    <row r="351" spans="1:12" s="98" customFormat="1" ht="62.25">
      <c r="A351" s="6" t="s">
        <v>422</v>
      </c>
      <c r="B351" s="27" t="s">
        <v>111</v>
      </c>
      <c r="C351" s="27" t="s">
        <v>380</v>
      </c>
      <c r="D351" s="27" t="s">
        <v>518</v>
      </c>
      <c r="E351" s="27" t="s">
        <v>264</v>
      </c>
      <c r="F351" s="27" t="s">
        <v>395</v>
      </c>
      <c r="G351" s="27" t="s">
        <v>361</v>
      </c>
      <c r="H351" s="22"/>
      <c r="I351" s="13">
        <f>I352</f>
        <v>0</v>
      </c>
      <c r="J351" s="13">
        <f>J352</f>
        <v>630.3</v>
      </c>
      <c r="K351" s="13">
        <f>K352</f>
        <v>0</v>
      </c>
      <c r="L351" s="97"/>
    </row>
    <row r="352" spans="1:12" s="98" customFormat="1" ht="16.5">
      <c r="A352" s="15" t="s">
        <v>506</v>
      </c>
      <c r="B352" s="27" t="s">
        <v>111</v>
      </c>
      <c r="C352" s="27" t="s">
        <v>380</v>
      </c>
      <c r="D352" s="27" t="s">
        <v>518</v>
      </c>
      <c r="E352" s="27" t="s">
        <v>264</v>
      </c>
      <c r="F352" s="27" t="s">
        <v>395</v>
      </c>
      <c r="G352" s="27" t="s">
        <v>361</v>
      </c>
      <c r="H352" s="22">
        <v>410</v>
      </c>
      <c r="I352" s="13">
        <f>'прил Ведомств'!J510</f>
        <v>0</v>
      </c>
      <c r="J352" s="13">
        <f>'прил Ведомств'!K510</f>
        <v>630.3</v>
      </c>
      <c r="K352" s="13">
        <f>'прил Ведомств'!L510</f>
        <v>0</v>
      </c>
      <c r="L352" s="97"/>
    </row>
    <row r="353" spans="1:12" s="98" customFormat="1" ht="30.75">
      <c r="A353" s="76" t="s">
        <v>595</v>
      </c>
      <c r="B353" s="79" t="s">
        <v>111</v>
      </c>
      <c r="C353" s="79" t="s">
        <v>380</v>
      </c>
      <c r="D353" s="79" t="s">
        <v>518</v>
      </c>
      <c r="E353" s="79" t="s">
        <v>264</v>
      </c>
      <c r="F353" s="27" t="s">
        <v>395</v>
      </c>
      <c r="G353" s="79" t="s">
        <v>594</v>
      </c>
      <c r="H353" s="22"/>
      <c r="I353" s="13">
        <f>I354</f>
        <v>0</v>
      </c>
      <c r="J353" s="13">
        <f>J354</f>
        <v>26.3</v>
      </c>
      <c r="K353" s="13">
        <f>K354</f>
        <v>0</v>
      </c>
      <c r="L353" s="97"/>
    </row>
    <row r="354" spans="1:12" s="98" customFormat="1" ht="30.75">
      <c r="A354" s="15" t="s">
        <v>189</v>
      </c>
      <c r="B354" s="79" t="s">
        <v>111</v>
      </c>
      <c r="C354" s="79" t="s">
        <v>380</v>
      </c>
      <c r="D354" s="79" t="s">
        <v>518</v>
      </c>
      <c r="E354" s="79" t="s">
        <v>264</v>
      </c>
      <c r="F354" s="27" t="s">
        <v>395</v>
      </c>
      <c r="G354" s="79" t="s">
        <v>594</v>
      </c>
      <c r="H354" s="22">
        <v>240</v>
      </c>
      <c r="I354" s="13">
        <f>'прил Ведомств'!J512</f>
        <v>0</v>
      </c>
      <c r="J354" s="13">
        <f>'прил Ведомств'!K512</f>
        <v>26.3</v>
      </c>
      <c r="K354" s="13">
        <f>'прил Ведомств'!L512</f>
        <v>0</v>
      </c>
      <c r="L354" s="97"/>
    </row>
    <row r="355" spans="1:12" s="98" customFormat="1" ht="16.5">
      <c r="A355" s="76" t="s">
        <v>596</v>
      </c>
      <c r="B355" s="79" t="s">
        <v>111</v>
      </c>
      <c r="C355" s="79" t="s">
        <v>380</v>
      </c>
      <c r="D355" s="79" t="s">
        <v>518</v>
      </c>
      <c r="E355" s="79" t="s">
        <v>264</v>
      </c>
      <c r="F355" s="79" t="s">
        <v>69</v>
      </c>
      <c r="G355" s="79"/>
      <c r="H355" s="22"/>
      <c r="I355" s="13">
        <f aca="true" t="shared" si="44" ref="I355:K356">I356</f>
        <v>600</v>
      </c>
      <c r="J355" s="13">
        <f t="shared" si="44"/>
        <v>0</v>
      </c>
      <c r="K355" s="13">
        <f t="shared" si="44"/>
        <v>0</v>
      </c>
      <c r="L355" s="97"/>
    </row>
    <row r="356" spans="1:12" s="98" customFormat="1" ht="16.5">
      <c r="A356" s="76" t="s">
        <v>598</v>
      </c>
      <c r="B356" s="79" t="s">
        <v>111</v>
      </c>
      <c r="C356" s="79" t="s">
        <v>380</v>
      </c>
      <c r="D356" s="79" t="s">
        <v>518</v>
      </c>
      <c r="E356" s="79" t="s">
        <v>264</v>
      </c>
      <c r="F356" s="79" t="s">
        <v>69</v>
      </c>
      <c r="G356" s="79" t="s">
        <v>599</v>
      </c>
      <c r="H356" s="22"/>
      <c r="I356" s="13">
        <f t="shared" si="44"/>
        <v>600</v>
      </c>
      <c r="J356" s="13">
        <f t="shared" si="44"/>
        <v>0</v>
      </c>
      <c r="K356" s="13">
        <f t="shared" si="44"/>
        <v>0</v>
      </c>
      <c r="L356" s="97"/>
    </row>
    <row r="357" spans="1:12" s="98" customFormat="1" ht="30.75">
      <c r="A357" s="15" t="s">
        <v>189</v>
      </c>
      <c r="B357" s="79" t="s">
        <v>111</v>
      </c>
      <c r="C357" s="79" t="s">
        <v>380</v>
      </c>
      <c r="D357" s="79" t="s">
        <v>518</v>
      </c>
      <c r="E357" s="79" t="s">
        <v>264</v>
      </c>
      <c r="F357" s="79" t="s">
        <v>69</v>
      </c>
      <c r="G357" s="79" t="s">
        <v>599</v>
      </c>
      <c r="H357" s="22">
        <v>240</v>
      </c>
      <c r="I357" s="13">
        <f>'прил Ведомств'!J515</f>
        <v>600</v>
      </c>
      <c r="J357" s="13">
        <f>'прил Ведомств'!K515</f>
        <v>0</v>
      </c>
      <c r="K357" s="13">
        <f>'прил Ведомств'!L515</f>
        <v>0</v>
      </c>
      <c r="L357" s="97"/>
    </row>
    <row r="358" spans="1:12" ht="15">
      <c r="A358" s="6" t="s">
        <v>259</v>
      </c>
      <c r="B358" s="27" t="s">
        <v>111</v>
      </c>
      <c r="C358" s="27" t="s">
        <v>3</v>
      </c>
      <c r="D358" s="27"/>
      <c r="E358" s="27"/>
      <c r="F358" s="27"/>
      <c r="G358" s="27"/>
      <c r="H358" s="27"/>
      <c r="I358" s="13">
        <f>I359</f>
        <v>34017.1</v>
      </c>
      <c r="J358" s="13">
        <f>J359</f>
        <v>91145.9</v>
      </c>
      <c r="K358" s="13">
        <f>K359</f>
        <v>231602.6</v>
      </c>
      <c r="L358" s="17"/>
    </row>
    <row r="359" spans="1:11" ht="50.25">
      <c r="A359" s="100" t="s">
        <v>461</v>
      </c>
      <c r="B359" s="27" t="s">
        <v>111</v>
      </c>
      <c r="C359" s="27" t="s">
        <v>3</v>
      </c>
      <c r="D359" s="101" t="s">
        <v>305</v>
      </c>
      <c r="E359" s="101"/>
      <c r="F359" s="95"/>
      <c r="G359" s="95"/>
      <c r="H359" s="101"/>
      <c r="I359" s="13">
        <f>I360+I376</f>
        <v>34017.1</v>
      </c>
      <c r="J359" s="13">
        <f>J360+J376</f>
        <v>91145.9</v>
      </c>
      <c r="K359" s="13">
        <f>K360+K376</f>
        <v>231602.6</v>
      </c>
    </row>
    <row r="360" spans="1:11" ht="30.75">
      <c r="A360" s="6" t="s">
        <v>501</v>
      </c>
      <c r="B360" s="27" t="s">
        <v>111</v>
      </c>
      <c r="C360" s="27" t="s">
        <v>3</v>
      </c>
      <c r="D360" s="27" t="s">
        <v>305</v>
      </c>
      <c r="E360" s="27" t="s">
        <v>500</v>
      </c>
      <c r="F360" s="71"/>
      <c r="G360" s="71"/>
      <c r="H360" s="71"/>
      <c r="I360" s="13">
        <f>I361+I365+I373</f>
        <v>27265.8</v>
      </c>
      <c r="J360" s="13">
        <f>J361+J365+J373</f>
        <v>91145.9</v>
      </c>
      <c r="K360" s="13">
        <f>K361+K365+K373</f>
        <v>231602.6</v>
      </c>
    </row>
    <row r="361" spans="1:11" ht="30.75">
      <c r="A361" s="6" t="s">
        <v>178</v>
      </c>
      <c r="B361" s="27" t="s">
        <v>111</v>
      </c>
      <c r="C361" s="27" t="s">
        <v>3</v>
      </c>
      <c r="D361" s="27" t="s">
        <v>305</v>
      </c>
      <c r="E361" s="27" t="s">
        <v>500</v>
      </c>
      <c r="F361" s="27" t="s">
        <v>380</v>
      </c>
      <c r="G361" s="71"/>
      <c r="H361" s="71"/>
      <c r="I361" s="13">
        <f>I362</f>
        <v>6140</v>
      </c>
      <c r="J361" s="13">
        <f>J362</f>
        <v>4340.3</v>
      </c>
      <c r="K361" s="13">
        <f>K362</f>
        <v>10308.1</v>
      </c>
    </row>
    <row r="362" spans="1:11" ht="30.75">
      <c r="A362" s="6" t="s">
        <v>400</v>
      </c>
      <c r="B362" s="27" t="s">
        <v>111</v>
      </c>
      <c r="C362" s="27" t="s">
        <v>3</v>
      </c>
      <c r="D362" s="27" t="s">
        <v>305</v>
      </c>
      <c r="E362" s="27" t="s">
        <v>500</v>
      </c>
      <c r="F362" s="27" t="s">
        <v>380</v>
      </c>
      <c r="G362" s="27" t="s">
        <v>29</v>
      </c>
      <c r="H362" s="71"/>
      <c r="I362" s="13">
        <f>I363+I364</f>
        <v>6140</v>
      </c>
      <c r="J362" s="13">
        <f>J363+J364</f>
        <v>4340.3</v>
      </c>
      <c r="K362" s="13">
        <f>K363+K364</f>
        <v>10308.1</v>
      </c>
    </row>
    <row r="363" spans="1:11" ht="30.75">
      <c r="A363" s="15" t="s">
        <v>189</v>
      </c>
      <c r="B363" s="27" t="s">
        <v>111</v>
      </c>
      <c r="C363" s="27" t="s">
        <v>3</v>
      </c>
      <c r="D363" s="27" t="s">
        <v>305</v>
      </c>
      <c r="E363" s="27" t="s">
        <v>500</v>
      </c>
      <c r="F363" s="27" t="s">
        <v>380</v>
      </c>
      <c r="G363" s="27" t="s">
        <v>29</v>
      </c>
      <c r="H363" s="27" t="s">
        <v>425</v>
      </c>
      <c r="I363" s="13">
        <f>'прил Ведомств'!J521</f>
        <v>640</v>
      </c>
      <c r="J363" s="13">
        <f>'прил Ведомств'!K521</f>
        <v>0</v>
      </c>
      <c r="K363" s="13">
        <f>'прил Ведомств'!L521</f>
        <v>0</v>
      </c>
    </row>
    <row r="364" spans="1:11" ht="15">
      <c r="A364" s="15" t="s">
        <v>506</v>
      </c>
      <c r="B364" s="27" t="s">
        <v>111</v>
      </c>
      <c r="C364" s="27" t="s">
        <v>3</v>
      </c>
      <c r="D364" s="27" t="s">
        <v>305</v>
      </c>
      <c r="E364" s="27" t="s">
        <v>500</v>
      </c>
      <c r="F364" s="27" t="s">
        <v>380</v>
      </c>
      <c r="G364" s="27" t="s">
        <v>29</v>
      </c>
      <c r="H364" s="27" t="s">
        <v>331</v>
      </c>
      <c r="I364" s="13">
        <f>'прил Ведомств'!J522</f>
        <v>5500</v>
      </c>
      <c r="J364" s="13">
        <f>'прил Ведомств'!K522</f>
        <v>4340.3</v>
      </c>
      <c r="K364" s="13">
        <f>'прил Ведомств'!L522</f>
        <v>10308.1</v>
      </c>
    </row>
    <row r="365" spans="1:11" ht="46.5">
      <c r="A365" s="7" t="s">
        <v>493</v>
      </c>
      <c r="B365" s="27" t="s">
        <v>111</v>
      </c>
      <c r="C365" s="27" t="s">
        <v>3</v>
      </c>
      <c r="D365" s="27" t="s">
        <v>305</v>
      </c>
      <c r="E365" s="27" t="s">
        <v>500</v>
      </c>
      <c r="F365" s="27" t="s">
        <v>3</v>
      </c>
      <c r="G365" s="27"/>
      <c r="H365" s="71"/>
      <c r="I365" s="13">
        <f>I366+I369+I371</f>
        <v>21125.8</v>
      </c>
      <c r="J365" s="13">
        <f>J366+J369+J371</f>
        <v>0</v>
      </c>
      <c r="K365" s="13">
        <f>K366+K369+K371</f>
        <v>0</v>
      </c>
    </row>
    <row r="366" spans="1:11" ht="30.75">
      <c r="A366" s="6" t="s">
        <v>473</v>
      </c>
      <c r="B366" s="27" t="s">
        <v>111</v>
      </c>
      <c r="C366" s="27" t="s">
        <v>3</v>
      </c>
      <c r="D366" s="27" t="s">
        <v>305</v>
      </c>
      <c r="E366" s="27" t="s">
        <v>500</v>
      </c>
      <c r="F366" s="27" t="s">
        <v>3</v>
      </c>
      <c r="G366" s="27" t="s">
        <v>434</v>
      </c>
      <c r="H366" s="71"/>
      <c r="I366" s="13">
        <f>I367+I368</f>
        <v>3336.5</v>
      </c>
      <c r="J366" s="13">
        <f>J367+J368</f>
        <v>0</v>
      </c>
      <c r="K366" s="13">
        <f>K367+K368</f>
        <v>0</v>
      </c>
    </row>
    <row r="367" spans="1:11" ht="30.75">
      <c r="A367" s="15" t="s">
        <v>189</v>
      </c>
      <c r="B367" s="27" t="s">
        <v>111</v>
      </c>
      <c r="C367" s="27" t="s">
        <v>3</v>
      </c>
      <c r="D367" s="27" t="s">
        <v>305</v>
      </c>
      <c r="E367" s="27" t="s">
        <v>500</v>
      </c>
      <c r="F367" s="27" t="s">
        <v>3</v>
      </c>
      <c r="G367" s="27" t="s">
        <v>434</v>
      </c>
      <c r="H367" s="27" t="s">
        <v>425</v>
      </c>
      <c r="I367" s="13">
        <f>'прил Ведомств'!J525</f>
        <v>445.5</v>
      </c>
      <c r="J367" s="13">
        <f>'прил Ведомств'!K525</f>
        <v>0</v>
      </c>
      <c r="K367" s="13">
        <f>'прил Ведомств'!L525</f>
        <v>0</v>
      </c>
    </row>
    <row r="368" spans="1:11" ht="15">
      <c r="A368" s="116" t="s">
        <v>506</v>
      </c>
      <c r="B368" s="27" t="s">
        <v>111</v>
      </c>
      <c r="C368" s="27" t="s">
        <v>3</v>
      </c>
      <c r="D368" s="27" t="s">
        <v>305</v>
      </c>
      <c r="E368" s="27" t="s">
        <v>500</v>
      </c>
      <c r="F368" s="27" t="s">
        <v>3</v>
      </c>
      <c r="G368" s="27" t="s">
        <v>434</v>
      </c>
      <c r="H368" s="27" t="s">
        <v>331</v>
      </c>
      <c r="I368" s="13">
        <f>'прил Ведомств'!J526</f>
        <v>2891</v>
      </c>
      <c r="J368" s="13">
        <f>'прил Ведомств'!K526</f>
        <v>0</v>
      </c>
      <c r="K368" s="13">
        <f>'прил Ведомств'!L526</f>
        <v>0</v>
      </c>
    </row>
    <row r="369" spans="1:11" ht="15">
      <c r="A369" s="6" t="s">
        <v>4</v>
      </c>
      <c r="B369" s="27" t="s">
        <v>111</v>
      </c>
      <c r="C369" s="27" t="s">
        <v>3</v>
      </c>
      <c r="D369" s="27" t="s">
        <v>305</v>
      </c>
      <c r="E369" s="27" t="s">
        <v>500</v>
      </c>
      <c r="F369" s="27" t="s">
        <v>3</v>
      </c>
      <c r="G369" s="27" t="s">
        <v>37</v>
      </c>
      <c r="H369" s="27"/>
      <c r="I369" s="13">
        <f>I370</f>
        <v>56</v>
      </c>
      <c r="J369" s="13">
        <f>J370</f>
        <v>0</v>
      </c>
      <c r="K369" s="13">
        <f>K370</f>
        <v>0</v>
      </c>
    </row>
    <row r="370" spans="1:11" ht="15">
      <c r="A370" s="15" t="s">
        <v>506</v>
      </c>
      <c r="B370" s="27" t="s">
        <v>111</v>
      </c>
      <c r="C370" s="27" t="s">
        <v>3</v>
      </c>
      <c r="D370" s="27" t="s">
        <v>305</v>
      </c>
      <c r="E370" s="27" t="s">
        <v>500</v>
      </c>
      <c r="F370" s="27" t="s">
        <v>3</v>
      </c>
      <c r="G370" s="27" t="s">
        <v>37</v>
      </c>
      <c r="H370" s="27" t="s">
        <v>331</v>
      </c>
      <c r="I370" s="13">
        <f>'прил Ведомств'!J528</f>
        <v>56</v>
      </c>
      <c r="J370" s="13">
        <f>'прил Ведомств'!K528</f>
        <v>0</v>
      </c>
      <c r="K370" s="13">
        <f>'прил Ведомств'!L528</f>
        <v>0</v>
      </c>
    </row>
    <row r="371" spans="1:11" ht="30.75">
      <c r="A371" s="117" t="s">
        <v>267</v>
      </c>
      <c r="B371" s="27" t="s">
        <v>111</v>
      </c>
      <c r="C371" s="27" t="s">
        <v>3</v>
      </c>
      <c r="D371" s="27" t="s">
        <v>305</v>
      </c>
      <c r="E371" s="27" t="s">
        <v>500</v>
      </c>
      <c r="F371" s="27" t="s">
        <v>3</v>
      </c>
      <c r="G371" s="27" t="s">
        <v>316</v>
      </c>
      <c r="H371" s="27"/>
      <c r="I371" s="13">
        <f>I372</f>
        <v>17733.3</v>
      </c>
      <c r="J371" s="13">
        <f>J372</f>
        <v>0</v>
      </c>
      <c r="K371" s="13">
        <f>K372</f>
        <v>0</v>
      </c>
    </row>
    <row r="372" spans="1:11" ht="15">
      <c r="A372" s="15" t="s">
        <v>506</v>
      </c>
      <c r="B372" s="27" t="s">
        <v>111</v>
      </c>
      <c r="C372" s="27" t="s">
        <v>3</v>
      </c>
      <c r="D372" s="27" t="s">
        <v>305</v>
      </c>
      <c r="E372" s="27" t="s">
        <v>500</v>
      </c>
      <c r="F372" s="27" t="s">
        <v>3</v>
      </c>
      <c r="G372" s="27" t="s">
        <v>316</v>
      </c>
      <c r="H372" s="27" t="s">
        <v>331</v>
      </c>
      <c r="I372" s="13">
        <f>'прил Ведомств'!J530</f>
        <v>17733.3</v>
      </c>
      <c r="J372" s="13">
        <f>'прил Ведомств'!K530</f>
        <v>0</v>
      </c>
      <c r="K372" s="13">
        <f>'прил Ведомств'!L530</f>
        <v>0</v>
      </c>
    </row>
    <row r="373" spans="1:11" ht="46.5">
      <c r="A373" s="34" t="s">
        <v>71</v>
      </c>
      <c r="B373" s="27" t="s">
        <v>111</v>
      </c>
      <c r="C373" s="27" t="s">
        <v>3</v>
      </c>
      <c r="D373" s="27" t="s">
        <v>305</v>
      </c>
      <c r="E373" s="27" t="s">
        <v>500</v>
      </c>
      <c r="F373" s="27" t="s">
        <v>467</v>
      </c>
      <c r="G373" s="27"/>
      <c r="H373" s="27"/>
      <c r="I373" s="13">
        <f aca="true" t="shared" si="45" ref="I373:K374">I374</f>
        <v>0</v>
      </c>
      <c r="J373" s="13">
        <f t="shared" si="45"/>
        <v>86805.59999999999</v>
      </c>
      <c r="K373" s="13">
        <f t="shared" si="45"/>
        <v>221294.5</v>
      </c>
    </row>
    <row r="374" spans="1:11" ht="30.75">
      <c r="A374" s="34" t="s">
        <v>354</v>
      </c>
      <c r="B374" s="27" t="s">
        <v>111</v>
      </c>
      <c r="C374" s="27" t="s">
        <v>3</v>
      </c>
      <c r="D374" s="27" t="s">
        <v>305</v>
      </c>
      <c r="E374" s="27" t="s">
        <v>500</v>
      </c>
      <c r="F374" s="27" t="s">
        <v>467</v>
      </c>
      <c r="G374" s="27" t="s">
        <v>108</v>
      </c>
      <c r="H374" s="27"/>
      <c r="I374" s="13">
        <f t="shared" si="45"/>
        <v>0</v>
      </c>
      <c r="J374" s="13">
        <f t="shared" si="45"/>
        <v>86805.59999999999</v>
      </c>
      <c r="K374" s="13">
        <f t="shared" si="45"/>
        <v>221294.5</v>
      </c>
    </row>
    <row r="375" spans="1:11" ht="15">
      <c r="A375" s="15" t="s">
        <v>506</v>
      </c>
      <c r="B375" s="27" t="s">
        <v>111</v>
      </c>
      <c r="C375" s="27" t="s">
        <v>3</v>
      </c>
      <c r="D375" s="27" t="s">
        <v>305</v>
      </c>
      <c r="E375" s="27" t="s">
        <v>500</v>
      </c>
      <c r="F375" s="27" t="s">
        <v>467</v>
      </c>
      <c r="G375" s="27" t="s">
        <v>108</v>
      </c>
      <c r="H375" s="27" t="s">
        <v>331</v>
      </c>
      <c r="I375" s="13">
        <f>'прил Ведомств'!J533</f>
        <v>0</v>
      </c>
      <c r="J375" s="13">
        <f>'прил Ведомств'!K533</f>
        <v>86805.59999999999</v>
      </c>
      <c r="K375" s="13">
        <f>'прил Ведомств'!L533</f>
        <v>221294.5</v>
      </c>
    </row>
    <row r="376" spans="1:11" ht="30.75">
      <c r="A376" s="6" t="s">
        <v>420</v>
      </c>
      <c r="B376" s="27" t="s">
        <v>111</v>
      </c>
      <c r="C376" s="27" t="s">
        <v>3</v>
      </c>
      <c r="D376" s="27" t="s">
        <v>305</v>
      </c>
      <c r="E376" s="27" t="s">
        <v>359</v>
      </c>
      <c r="F376" s="71"/>
      <c r="G376" s="71"/>
      <c r="H376" s="71"/>
      <c r="I376" s="13">
        <f>I377</f>
        <v>6751.3</v>
      </c>
      <c r="J376" s="13">
        <f>J377</f>
        <v>0</v>
      </c>
      <c r="K376" s="13">
        <f>K377</f>
        <v>0</v>
      </c>
    </row>
    <row r="377" spans="1:11" ht="30.75">
      <c r="A377" s="6" t="s">
        <v>388</v>
      </c>
      <c r="B377" s="27" t="s">
        <v>111</v>
      </c>
      <c r="C377" s="27" t="s">
        <v>3</v>
      </c>
      <c r="D377" s="27" t="s">
        <v>305</v>
      </c>
      <c r="E377" s="27" t="s">
        <v>359</v>
      </c>
      <c r="F377" s="27" t="s">
        <v>380</v>
      </c>
      <c r="G377" s="27"/>
      <c r="H377" s="27"/>
      <c r="I377" s="13">
        <f>I378+I380</f>
        <v>6751.3</v>
      </c>
      <c r="J377" s="13">
        <f>J378+J380</f>
        <v>0</v>
      </c>
      <c r="K377" s="13">
        <f>K378+K380</f>
        <v>0</v>
      </c>
    </row>
    <row r="378" spans="1:11" ht="15">
      <c r="A378" s="6" t="s">
        <v>330</v>
      </c>
      <c r="B378" s="27" t="s">
        <v>111</v>
      </c>
      <c r="C378" s="27" t="s">
        <v>3</v>
      </c>
      <c r="D378" s="27" t="s">
        <v>305</v>
      </c>
      <c r="E378" s="27" t="s">
        <v>359</v>
      </c>
      <c r="F378" s="27" t="s">
        <v>380</v>
      </c>
      <c r="G378" s="27" t="s">
        <v>159</v>
      </c>
      <c r="H378" s="27"/>
      <c r="I378" s="13">
        <f>I379</f>
        <v>640</v>
      </c>
      <c r="J378" s="13">
        <f>J379</f>
        <v>0</v>
      </c>
      <c r="K378" s="13">
        <f>K379</f>
        <v>0</v>
      </c>
    </row>
    <row r="379" spans="1:11" ht="30.75">
      <c r="A379" s="15" t="s">
        <v>189</v>
      </c>
      <c r="B379" s="27" t="s">
        <v>111</v>
      </c>
      <c r="C379" s="27" t="s">
        <v>3</v>
      </c>
      <c r="D379" s="27" t="s">
        <v>305</v>
      </c>
      <c r="E379" s="27" t="s">
        <v>359</v>
      </c>
      <c r="F379" s="27" t="s">
        <v>380</v>
      </c>
      <c r="G379" s="27" t="s">
        <v>159</v>
      </c>
      <c r="H379" s="27" t="s">
        <v>425</v>
      </c>
      <c r="I379" s="13">
        <f>'прил Ведомств'!J539</f>
        <v>640</v>
      </c>
      <c r="J379" s="13">
        <f>'прил Ведомств'!K539</f>
        <v>0</v>
      </c>
      <c r="K379" s="13">
        <f>'прил Ведомств'!L539</f>
        <v>0</v>
      </c>
    </row>
    <row r="380" spans="1:11" ht="30.75">
      <c r="A380" s="6" t="s">
        <v>252</v>
      </c>
      <c r="B380" s="27" t="s">
        <v>111</v>
      </c>
      <c r="C380" s="27" t="s">
        <v>3</v>
      </c>
      <c r="D380" s="27" t="s">
        <v>305</v>
      </c>
      <c r="E380" s="27" t="s">
        <v>359</v>
      </c>
      <c r="F380" s="27" t="s">
        <v>380</v>
      </c>
      <c r="G380" s="27" t="s">
        <v>413</v>
      </c>
      <c r="H380" s="27"/>
      <c r="I380" s="13">
        <f>I381</f>
        <v>6111.3</v>
      </c>
      <c r="J380" s="13">
        <f>J381</f>
        <v>0</v>
      </c>
      <c r="K380" s="13">
        <f>K381</f>
        <v>0</v>
      </c>
    </row>
    <row r="381" spans="1:11" ht="30.75">
      <c r="A381" s="15" t="s">
        <v>189</v>
      </c>
      <c r="B381" s="27" t="s">
        <v>111</v>
      </c>
      <c r="C381" s="27" t="s">
        <v>3</v>
      </c>
      <c r="D381" s="27" t="s">
        <v>305</v>
      </c>
      <c r="E381" s="27" t="s">
        <v>359</v>
      </c>
      <c r="F381" s="27" t="s">
        <v>380</v>
      </c>
      <c r="G381" s="27" t="s">
        <v>413</v>
      </c>
      <c r="H381" s="27" t="s">
        <v>425</v>
      </c>
      <c r="I381" s="13">
        <f>'прил Ведомств'!J541</f>
        <v>6111.3</v>
      </c>
      <c r="J381" s="13">
        <f>'прил Ведомств'!K541</f>
        <v>0</v>
      </c>
      <c r="K381" s="13">
        <f>'прил Ведомств'!L541</f>
        <v>0</v>
      </c>
    </row>
    <row r="382" spans="1:11" ht="15">
      <c r="A382" s="6" t="s">
        <v>503</v>
      </c>
      <c r="B382" s="27" t="s">
        <v>111</v>
      </c>
      <c r="C382" s="27" t="s">
        <v>69</v>
      </c>
      <c r="D382" s="27"/>
      <c r="E382" s="27"/>
      <c r="F382" s="27"/>
      <c r="G382" s="27"/>
      <c r="H382" s="27"/>
      <c r="I382" s="13">
        <f>I383</f>
        <v>6285</v>
      </c>
      <c r="J382" s="13">
        <f>J383</f>
        <v>4497.1</v>
      </c>
      <c r="K382" s="13">
        <f>K383</f>
        <v>4497.1</v>
      </c>
    </row>
    <row r="383" spans="1:11" ht="33">
      <c r="A383" s="100" t="s">
        <v>389</v>
      </c>
      <c r="B383" s="27" t="s">
        <v>111</v>
      </c>
      <c r="C383" s="27" t="s">
        <v>69</v>
      </c>
      <c r="D383" s="101" t="s">
        <v>407</v>
      </c>
      <c r="E383" s="101"/>
      <c r="F383" s="95"/>
      <c r="G383" s="95"/>
      <c r="H383" s="27"/>
      <c r="I383" s="13">
        <f>I384+I388</f>
        <v>6285</v>
      </c>
      <c r="J383" s="13">
        <f>J384+J388</f>
        <v>4497.1</v>
      </c>
      <c r="K383" s="13">
        <f>K384+K388</f>
        <v>4497.1</v>
      </c>
    </row>
    <row r="384" spans="1:11" ht="30.75">
      <c r="A384" s="6" t="s">
        <v>246</v>
      </c>
      <c r="B384" s="27" t="s">
        <v>111</v>
      </c>
      <c r="C384" s="27" t="s">
        <v>69</v>
      </c>
      <c r="D384" s="27" t="s">
        <v>407</v>
      </c>
      <c r="E384" s="27" t="s">
        <v>500</v>
      </c>
      <c r="F384" s="71"/>
      <c r="G384" s="71"/>
      <c r="H384" s="27"/>
      <c r="I384" s="13">
        <f aca="true" t="shared" si="46" ref="I384:K386">I385</f>
        <v>2742.9</v>
      </c>
      <c r="J384" s="13">
        <f t="shared" si="46"/>
        <v>1423.3000000000002</v>
      </c>
      <c r="K384" s="13">
        <f t="shared" si="46"/>
        <v>1423.3000000000002</v>
      </c>
    </row>
    <row r="385" spans="1:11" ht="46.5">
      <c r="A385" s="106" t="s">
        <v>398</v>
      </c>
      <c r="B385" s="27" t="s">
        <v>111</v>
      </c>
      <c r="C385" s="27" t="s">
        <v>69</v>
      </c>
      <c r="D385" s="27" t="s">
        <v>407</v>
      </c>
      <c r="E385" s="27" t="s">
        <v>500</v>
      </c>
      <c r="F385" s="27" t="s">
        <v>464</v>
      </c>
      <c r="G385" s="27"/>
      <c r="H385" s="71"/>
      <c r="I385" s="13">
        <f t="shared" si="46"/>
        <v>2742.9</v>
      </c>
      <c r="J385" s="13">
        <f t="shared" si="46"/>
        <v>1423.3000000000002</v>
      </c>
      <c r="K385" s="13">
        <f t="shared" si="46"/>
        <v>1423.3000000000002</v>
      </c>
    </row>
    <row r="386" spans="1:11" ht="15">
      <c r="A386" s="6" t="s">
        <v>145</v>
      </c>
      <c r="B386" s="27" t="s">
        <v>111</v>
      </c>
      <c r="C386" s="27" t="s">
        <v>69</v>
      </c>
      <c r="D386" s="27" t="s">
        <v>407</v>
      </c>
      <c r="E386" s="27" t="s">
        <v>500</v>
      </c>
      <c r="F386" s="27" t="s">
        <v>464</v>
      </c>
      <c r="G386" s="27" t="s">
        <v>427</v>
      </c>
      <c r="H386" s="27"/>
      <c r="I386" s="13">
        <f t="shared" si="46"/>
        <v>2742.9</v>
      </c>
      <c r="J386" s="13">
        <f t="shared" si="46"/>
        <v>1423.3000000000002</v>
      </c>
      <c r="K386" s="13">
        <f t="shared" si="46"/>
        <v>1423.3000000000002</v>
      </c>
    </row>
    <row r="387" spans="1:11" ht="30.75">
      <c r="A387" s="15" t="s">
        <v>189</v>
      </c>
      <c r="B387" s="27" t="s">
        <v>111</v>
      </c>
      <c r="C387" s="27" t="s">
        <v>69</v>
      </c>
      <c r="D387" s="27" t="s">
        <v>407</v>
      </c>
      <c r="E387" s="27" t="s">
        <v>500</v>
      </c>
      <c r="F387" s="27" t="s">
        <v>464</v>
      </c>
      <c r="G387" s="27" t="s">
        <v>427</v>
      </c>
      <c r="H387" s="27" t="s">
        <v>425</v>
      </c>
      <c r="I387" s="13">
        <f>'прил Ведомств'!J547</f>
        <v>2742.9</v>
      </c>
      <c r="J387" s="13">
        <f>'прил Ведомств'!K547</f>
        <v>1423.3000000000002</v>
      </c>
      <c r="K387" s="13">
        <f>'прил Ведомств'!L547</f>
        <v>1423.3000000000002</v>
      </c>
    </row>
    <row r="388" spans="1:11" ht="30.75">
      <c r="A388" s="6" t="s">
        <v>481</v>
      </c>
      <c r="B388" s="27" t="s">
        <v>111</v>
      </c>
      <c r="C388" s="27" t="s">
        <v>69</v>
      </c>
      <c r="D388" s="27" t="s">
        <v>407</v>
      </c>
      <c r="E388" s="27" t="s">
        <v>359</v>
      </c>
      <c r="F388" s="71"/>
      <c r="G388" s="71"/>
      <c r="H388" s="27"/>
      <c r="I388" s="13">
        <f aca="true" t="shared" si="47" ref="I388:K390">I389</f>
        <v>3542.1</v>
      </c>
      <c r="J388" s="13">
        <f t="shared" si="47"/>
        <v>3073.8</v>
      </c>
      <c r="K388" s="13">
        <f t="shared" si="47"/>
        <v>3073.8</v>
      </c>
    </row>
    <row r="389" spans="1:11" ht="46.5">
      <c r="A389" s="106" t="s">
        <v>398</v>
      </c>
      <c r="B389" s="27" t="s">
        <v>111</v>
      </c>
      <c r="C389" s="27" t="s">
        <v>69</v>
      </c>
      <c r="D389" s="27" t="s">
        <v>407</v>
      </c>
      <c r="E389" s="27" t="s">
        <v>359</v>
      </c>
      <c r="F389" s="27" t="s">
        <v>464</v>
      </c>
      <c r="G389" s="27"/>
      <c r="H389" s="27"/>
      <c r="I389" s="13">
        <f t="shared" si="47"/>
        <v>3542.1</v>
      </c>
      <c r="J389" s="13">
        <f t="shared" si="47"/>
        <v>3073.8</v>
      </c>
      <c r="K389" s="13">
        <f t="shared" si="47"/>
        <v>3073.8</v>
      </c>
    </row>
    <row r="390" spans="1:11" ht="15">
      <c r="A390" s="6" t="s">
        <v>48</v>
      </c>
      <c r="B390" s="27" t="s">
        <v>111</v>
      </c>
      <c r="C390" s="27" t="s">
        <v>69</v>
      </c>
      <c r="D390" s="27" t="s">
        <v>407</v>
      </c>
      <c r="E390" s="27" t="s">
        <v>359</v>
      </c>
      <c r="F390" s="27" t="s">
        <v>464</v>
      </c>
      <c r="G390" s="27" t="s">
        <v>302</v>
      </c>
      <c r="H390" s="27"/>
      <c r="I390" s="13">
        <f t="shared" si="47"/>
        <v>3542.1</v>
      </c>
      <c r="J390" s="13">
        <f t="shared" si="47"/>
        <v>3073.8</v>
      </c>
      <c r="K390" s="13">
        <f t="shared" si="47"/>
        <v>3073.8</v>
      </c>
    </row>
    <row r="391" spans="1:11" ht="30.75">
      <c r="A391" s="15" t="s">
        <v>189</v>
      </c>
      <c r="B391" s="27" t="s">
        <v>111</v>
      </c>
      <c r="C391" s="27" t="s">
        <v>69</v>
      </c>
      <c r="D391" s="27" t="s">
        <v>407</v>
      </c>
      <c r="E391" s="27" t="s">
        <v>359</v>
      </c>
      <c r="F391" s="27" t="s">
        <v>464</v>
      </c>
      <c r="G391" s="27" t="s">
        <v>302</v>
      </c>
      <c r="H391" s="27" t="s">
        <v>425</v>
      </c>
      <c r="I391" s="13">
        <f>'прил Ведомств'!J551</f>
        <v>3542.1</v>
      </c>
      <c r="J391" s="13">
        <f>'прил Ведомств'!K551</f>
        <v>3073.8</v>
      </c>
      <c r="K391" s="13">
        <f>'прил Ведомств'!L551</f>
        <v>3073.8</v>
      </c>
    </row>
    <row r="392" spans="1:11" s="98" customFormat="1" ht="16.5">
      <c r="A392" s="40" t="s">
        <v>290</v>
      </c>
      <c r="B392" s="95" t="s">
        <v>260</v>
      </c>
      <c r="C392" s="40"/>
      <c r="D392" s="40"/>
      <c r="E392" s="40"/>
      <c r="F392" s="40"/>
      <c r="G392" s="40"/>
      <c r="H392" s="40"/>
      <c r="I392" s="96">
        <f aca="true" t="shared" si="48" ref="I392:K393">I393</f>
        <v>458.5</v>
      </c>
      <c r="J392" s="96">
        <f t="shared" si="48"/>
        <v>471.20000000000005</v>
      </c>
      <c r="K392" s="96">
        <f t="shared" si="48"/>
        <v>485.40000000000003</v>
      </c>
    </row>
    <row r="393" spans="1:11" ht="15">
      <c r="A393" s="6" t="s">
        <v>406</v>
      </c>
      <c r="B393" s="27" t="s">
        <v>260</v>
      </c>
      <c r="C393" s="27" t="s">
        <v>69</v>
      </c>
      <c r="D393" s="27"/>
      <c r="E393" s="27"/>
      <c r="F393" s="27"/>
      <c r="G393" s="27"/>
      <c r="H393" s="27"/>
      <c r="I393" s="13">
        <f t="shared" si="48"/>
        <v>458.5</v>
      </c>
      <c r="J393" s="13">
        <f t="shared" si="48"/>
        <v>471.20000000000005</v>
      </c>
      <c r="K393" s="13">
        <f t="shared" si="48"/>
        <v>485.40000000000003</v>
      </c>
    </row>
    <row r="394" spans="1:11" ht="33">
      <c r="A394" s="100" t="s">
        <v>358</v>
      </c>
      <c r="B394" s="27" t="s">
        <v>260</v>
      </c>
      <c r="C394" s="27" t="s">
        <v>69</v>
      </c>
      <c r="D394" s="101" t="s">
        <v>171</v>
      </c>
      <c r="E394" s="95"/>
      <c r="F394" s="95"/>
      <c r="G394" s="95"/>
      <c r="H394" s="101"/>
      <c r="I394" s="13">
        <f>I398+I403+I395</f>
        <v>458.5</v>
      </c>
      <c r="J394" s="13">
        <f>J398+J403+J395</f>
        <v>471.20000000000005</v>
      </c>
      <c r="K394" s="13">
        <f>K398+K403+K395</f>
        <v>485.40000000000003</v>
      </c>
    </row>
    <row r="395" spans="1:11" ht="30.75">
      <c r="A395" s="6" t="s">
        <v>511</v>
      </c>
      <c r="B395" s="27" t="s">
        <v>260</v>
      </c>
      <c r="C395" s="27" t="s">
        <v>69</v>
      </c>
      <c r="D395" s="101" t="s">
        <v>171</v>
      </c>
      <c r="E395" s="101" t="s">
        <v>264</v>
      </c>
      <c r="F395" s="101" t="s">
        <v>380</v>
      </c>
      <c r="G395" s="101"/>
      <c r="H395" s="101"/>
      <c r="I395" s="13">
        <f aca="true" t="shared" si="49" ref="I395:K396">I396</f>
        <v>10.1</v>
      </c>
      <c r="J395" s="13">
        <f t="shared" si="49"/>
        <v>10.1</v>
      </c>
      <c r="K395" s="13">
        <f t="shared" si="49"/>
        <v>10.1</v>
      </c>
    </row>
    <row r="396" spans="1:11" ht="78">
      <c r="A396" s="6" t="s">
        <v>112</v>
      </c>
      <c r="B396" s="27" t="s">
        <v>260</v>
      </c>
      <c r="C396" s="27" t="s">
        <v>69</v>
      </c>
      <c r="D396" s="101" t="s">
        <v>171</v>
      </c>
      <c r="E396" s="101" t="s">
        <v>264</v>
      </c>
      <c r="F396" s="101" t="s">
        <v>380</v>
      </c>
      <c r="G396" s="27" t="s">
        <v>476</v>
      </c>
      <c r="H396" s="101"/>
      <c r="I396" s="13">
        <f t="shared" si="49"/>
        <v>10.1</v>
      </c>
      <c r="J396" s="13">
        <f t="shared" si="49"/>
        <v>10.1</v>
      </c>
      <c r="K396" s="13">
        <f t="shared" si="49"/>
        <v>10.1</v>
      </c>
    </row>
    <row r="397" spans="1:11" ht="30.75">
      <c r="A397" s="15" t="s">
        <v>189</v>
      </c>
      <c r="B397" s="27" t="s">
        <v>260</v>
      </c>
      <c r="C397" s="27" t="s">
        <v>69</v>
      </c>
      <c r="D397" s="101" t="s">
        <v>171</v>
      </c>
      <c r="E397" s="101" t="s">
        <v>264</v>
      </c>
      <c r="F397" s="101" t="s">
        <v>380</v>
      </c>
      <c r="G397" s="27" t="s">
        <v>476</v>
      </c>
      <c r="H397" s="101" t="s">
        <v>425</v>
      </c>
      <c r="I397" s="13">
        <f>'прил Ведомств'!J555</f>
        <v>10.1</v>
      </c>
      <c r="J397" s="13">
        <f>'прил Ведомств'!K555</f>
        <v>10.1</v>
      </c>
      <c r="K397" s="13">
        <f>'прил Ведомств'!L555</f>
        <v>10.1</v>
      </c>
    </row>
    <row r="398" spans="1:11" ht="30.75">
      <c r="A398" s="7" t="s">
        <v>603</v>
      </c>
      <c r="B398" s="27" t="s">
        <v>260</v>
      </c>
      <c r="C398" s="27" t="s">
        <v>69</v>
      </c>
      <c r="D398" s="27" t="s">
        <v>171</v>
      </c>
      <c r="E398" s="27" t="s">
        <v>264</v>
      </c>
      <c r="F398" s="27" t="s">
        <v>3</v>
      </c>
      <c r="G398" s="27"/>
      <c r="H398" s="101"/>
      <c r="I398" s="13">
        <f>I399+I401</f>
        <v>102.6</v>
      </c>
      <c r="J398" s="13">
        <f>J399+J401</f>
        <v>115.3</v>
      </c>
      <c r="K398" s="13">
        <f>K399+K401</f>
        <v>125.3</v>
      </c>
    </row>
    <row r="399" spans="1:11" ht="15">
      <c r="A399" s="110" t="s">
        <v>321</v>
      </c>
      <c r="B399" s="27" t="s">
        <v>260</v>
      </c>
      <c r="C399" s="27" t="s">
        <v>69</v>
      </c>
      <c r="D399" s="27" t="s">
        <v>171</v>
      </c>
      <c r="E399" s="27" t="s">
        <v>264</v>
      </c>
      <c r="F399" s="27" t="s">
        <v>3</v>
      </c>
      <c r="G399" s="27" t="s">
        <v>126</v>
      </c>
      <c r="H399" s="27"/>
      <c r="I399" s="13">
        <f>I400</f>
        <v>40</v>
      </c>
      <c r="J399" s="13">
        <f>J400</f>
        <v>40</v>
      </c>
      <c r="K399" s="13">
        <f>K400</f>
        <v>50</v>
      </c>
    </row>
    <row r="400" spans="1:11" ht="30.75">
      <c r="A400" s="15" t="s">
        <v>189</v>
      </c>
      <c r="B400" s="27" t="s">
        <v>260</v>
      </c>
      <c r="C400" s="27" t="s">
        <v>69</v>
      </c>
      <c r="D400" s="27" t="s">
        <v>171</v>
      </c>
      <c r="E400" s="27" t="s">
        <v>264</v>
      </c>
      <c r="F400" s="27" t="s">
        <v>3</v>
      </c>
      <c r="G400" s="27" t="s">
        <v>126</v>
      </c>
      <c r="H400" s="27" t="s">
        <v>425</v>
      </c>
      <c r="I400" s="13">
        <f>'прил Ведомств'!J560</f>
        <v>40</v>
      </c>
      <c r="J400" s="13">
        <f>'прил Ведомств'!K560</f>
        <v>40</v>
      </c>
      <c r="K400" s="13">
        <f>'прил Ведомств'!L560</f>
        <v>50</v>
      </c>
    </row>
    <row r="401" spans="1:11" ht="62.25">
      <c r="A401" s="6" t="s">
        <v>139</v>
      </c>
      <c r="B401" s="27" t="s">
        <v>260</v>
      </c>
      <c r="C401" s="27" t="s">
        <v>69</v>
      </c>
      <c r="D401" s="27" t="s">
        <v>171</v>
      </c>
      <c r="E401" s="27" t="s">
        <v>264</v>
      </c>
      <c r="F401" s="27" t="s">
        <v>3</v>
      </c>
      <c r="G401" s="27" t="s">
        <v>282</v>
      </c>
      <c r="H401" s="27"/>
      <c r="I401" s="13">
        <f>I402</f>
        <v>62.6</v>
      </c>
      <c r="J401" s="13">
        <f>J402</f>
        <v>75.3</v>
      </c>
      <c r="K401" s="13">
        <f>K402</f>
        <v>75.3</v>
      </c>
    </row>
    <row r="402" spans="1:11" ht="30.75">
      <c r="A402" s="15" t="s">
        <v>189</v>
      </c>
      <c r="B402" s="27" t="s">
        <v>260</v>
      </c>
      <c r="C402" s="27" t="s">
        <v>69</v>
      </c>
      <c r="D402" s="27" t="s">
        <v>171</v>
      </c>
      <c r="E402" s="27" t="s">
        <v>264</v>
      </c>
      <c r="F402" s="27" t="s">
        <v>3</v>
      </c>
      <c r="G402" s="27" t="s">
        <v>282</v>
      </c>
      <c r="H402" s="27" t="s">
        <v>425</v>
      </c>
      <c r="I402" s="13">
        <f>'прил Ведомств'!J562</f>
        <v>62.6</v>
      </c>
      <c r="J402" s="13">
        <f>'прил Ведомств'!K562</f>
        <v>75.3</v>
      </c>
      <c r="K402" s="13">
        <f>'прил Ведомств'!L562</f>
        <v>75.3</v>
      </c>
    </row>
    <row r="403" spans="1:11" ht="15">
      <c r="A403" s="7" t="s">
        <v>239</v>
      </c>
      <c r="B403" s="27" t="s">
        <v>260</v>
      </c>
      <c r="C403" s="27" t="s">
        <v>69</v>
      </c>
      <c r="D403" s="27" t="s">
        <v>171</v>
      </c>
      <c r="E403" s="27" t="s">
        <v>264</v>
      </c>
      <c r="F403" s="27" t="s">
        <v>69</v>
      </c>
      <c r="G403" s="27"/>
      <c r="H403" s="27"/>
      <c r="I403" s="13">
        <f>I404</f>
        <v>345.8</v>
      </c>
      <c r="J403" s="13">
        <f>J404</f>
        <v>345.8</v>
      </c>
      <c r="K403" s="13">
        <f>K404</f>
        <v>350</v>
      </c>
    </row>
    <row r="404" spans="1:11" ht="15">
      <c r="A404" s="110" t="s">
        <v>321</v>
      </c>
      <c r="B404" s="27" t="s">
        <v>260</v>
      </c>
      <c r="C404" s="27" t="s">
        <v>69</v>
      </c>
      <c r="D404" s="27" t="s">
        <v>171</v>
      </c>
      <c r="E404" s="27" t="s">
        <v>264</v>
      </c>
      <c r="F404" s="27" t="s">
        <v>69</v>
      </c>
      <c r="G404" s="27" t="s">
        <v>126</v>
      </c>
      <c r="H404" s="27"/>
      <c r="I404" s="13">
        <f>I405+I407+I406</f>
        <v>345.8</v>
      </c>
      <c r="J404" s="13">
        <f>J405+J407+J406</f>
        <v>345.8</v>
      </c>
      <c r="K404" s="13">
        <f>K405+K407+K406</f>
        <v>350</v>
      </c>
    </row>
    <row r="405" spans="1:11" ht="30.75">
      <c r="A405" s="15" t="s">
        <v>189</v>
      </c>
      <c r="B405" s="27" t="s">
        <v>260</v>
      </c>
      <c r="C405" s="27" t="s">
        <v>69</v>
      </c>
      <c r="D405" s="27" t="s">
        <v>171</v>
      </c>
      <c r="E405" s="27" t="s">
        <v>264</v>
      </c>
      <c r="F405" s="27" t="s">
        <v>69</v>
      </c>
      <c r="G405" s="27" t="s">
        <v>126</v>
      </c>
      <c r="H405" s="27" t="s">
        <v>425</v>
      </c>
      <c r="I405" s="13">
        <f>'прил Ведомств'!J565+'прил Ведомств'!J47</f>
        <v>285.8</v>
      </c>
      <c r="J405" s="13">
        <f>'прил Ведомств'!K565+'прил Ведомств'!K47</f>
        <v>285.8</v>
      </c>
      <c r="K405" s="13">
        <f>'прил Ведомств'!L565+'прил Ведомств'!L47</f>
        <v>290</v>
      </c>
    </row>
    <row r="406" spans="1:11" ht="15">
      <c r="A406" s="31" t="s">
        <v>450</v>
      </c>
      <c r="B406" s="79" t="s">
        <v>260</v>
      </c>
      <c r="C406" s="79" t="s">
        <v>69</v>
      </c>
      <c r="D406" s="79" t="s">
        <v>171</v>
      </c>
      <c r="E406" s="79" t="s">
        <v>264</v>
      </c>
      <c r="F406" s="79" t="s">
        <v>69</v>
      </c>
      <c r="G406" s="79" t="s">
        <v>126</v>
      </c>
      <c r="H406" s="79" t="s">
        <v>507</v>
      </c>
      <c r="I406" s="13">
        <f>'прил Ведомств'!J566</f>
        <v>30</v>
      </c>
      <c r="J406" s="13">
        <f>'прил Ведомств'!K566</f>
        <v>30</v>
      </c>
      <c r="K406" s="13">
        <f>'прил Ведомств'!L566</f>
        <v>30</v>
      </c>
    </row>
    <row r="407" spans="1:11" ht="15">
      <c r="A407" s="15" t="s">
        <v>236</v>
      </c>
      <c r="B407" s="27" t="s">
        <v>260</v>
      </c>
      <c r="C407" s="27" t="s">
        <v>69</v>
      </c>
      <c r="D407" s="27" t="s">
        <v>171</v>
      </c>
      <c r="E407" s="27" t="s">
        <v>264</v>
      </c>
      <c r="F407" s="27" t="s">
        <v>69</v>
      </c>
      <c r="G407" s="27" t="s">
        <v>126</v>
      </c>
      <c r="H407" s="27" t="s">
        <v>130</v>
      </c>
      <c r="I407" s="13">
        <f>'прил Ведомств'!J48</f>
        <v>30</v>
      </c>
      <c r="J407" s="13">
        <f>'прил Ведомств'!K48</f>
        <v>30</v>
      </c>
      <c r="K407" s="13">
        <f>'прил Ведомств'!L48</f>
        <v>30</v>
      </c>
    </row>
    <row r="408" spans="1:11" s="98" customFormat="1" ht="16.5">
      <c r="A408" s="40" t="s">
        <v>322</v>
      </c>
      <c r="B408" s="95" t="s">
        <v>525</v>
      </c>
      <c r="C408" s="40"/>
      <c r="D408" s="40"/>
      <c r="E408" s="40"/>
      <c r="F408" s="40"/>
      <c r="G408" s="40"/>
      <c r="H408" s="40"/>
      <c r="I408" s="96">
        <f>I409+I437+I483+I504+I538</f>
        <v>678404.9</v>
      </c>
      <c r="J408" s="96">
        <f>J409+J437+J483+J504+J538</f>
        <v>681515.1</v>
      </c>
      <c r="K408" s="96">
        <f>K409+K437+K483+K504+K538</f>
        <v>691864.6</v>
      </c>
    </row>
    <row r="409" spans="1:11" ht="15">
      <c r="A409" s="6" t="s">
        <v>292</v>
      </c>
      <c r="B409" s="27" t="s">
        <v>525</v>
      </c>
      <c r="C409" s="27" t="s">
        <v>380</v>
      </c>
      <c r="D409" s="27"/>
      <c r="E409" s="27"/>
      <c r="F409" s="27"/>
      <c r="G409" s="27"/>
      <c r="H409" s="27"/>
      <c r="I409" s="13">
        <f aca="true" t="shared" si="50" ref="I409:K410">I410</f>
        <v>224605.70000000004</v>
      </c>
      <c r="J409" s="13">
        <f t="shared" si="50"/>
        <v>220983.60000000003</v>
      </c>
      <c r="K409" s="13">
        <f t="shared" si="50"/>
        <v>222708.10000000003</v>
      </c>
    </row>
    <row r="410" spans="1:11" ht="30.75">
      <c r="A410" s="6" t="s">
        <v>505</v>
      </c>
      <c r="B410" s="27" t="s">
        <v>525</v>
      </c>
      <c r="C410" s="27" t="s">
        <v>380</v>
      </c>
      <c r="D410" s="27" t="s">
        <v>309</v>
      </c>
      <c r="E410" s="27"/>
      <c r="F410" s="27"/>
      <c r="G410" s="27"/>
      <c r="H410" s="27"/>
      <c r="I410" s="13">
        <f t="shared" si="50"/>
        <v>224605.70000000004</v>
      </c>
      <c r="J410" s="13">
        <f t="shared" si="50"/>
        <v>220983.60000000003</v>
      </c>
      <c r="K410" s="13">
        <f t="shared" si="50"/>
        <v>222708.10000000003</v>
      </c>
    </row>
    <row r="411" spans="1:11" ht="15">
      <c r="A411" s="6" t="s">
        <v>531</v>
      </c>
      <c r="B411" s="27" t="s">
        <v>525</v>
      </c>
      <c r="C411" s="27" t="s">
        <v>380</v>
      </c>
      <c r="D411" s="27" t="s">
        <v>309</v>
      </c>
      <c r="E411" s="27" t="s">
        <v>359</v>
      </c>
      <c r="F411" s="27"/>
      <c r="G411" s="27"/>
      <c r="H411" s="27"/>
      <c r="I411" s="13">
        <f>I412+I415+I422+I425+I428+I431+I434</f>
        <v>224605.70000000004</v>
      </c>
      <c r="J411" s="13">
        <f>J412+J415+J422+J425+J428+J431+J434</f>
        <v>220983.60000000003</v>
      </c>
      <c r="K411" s="13">
        <f>K412+K415+K422+K425+K428+K431+K434</f>
        <v>222708.10000000003</v>
      </c>
    </row>
    <row r="412" spans="1:11" ht="15">
      <c r="A412" s="7" t="s">
        <v>390</v>
      </c>
      <c r="B412" s="27" t="s">
        <v>525</v>
      </c>
      <c r="C412" s="27" t="s">
        <v>380</v>
      </c>
      <c r="D412" s="27" t="s">
        <v>309</v>
      </c>
      <c r="E412" s="27" t="s">
        <v>359</v>
      </c>
      <c r="F412" s="27" t="s">
        <v>380</v>
      </c>
      <c r="G412" s="27"/>
      <c r="H412" s="27"/>
      <c r="I412" s="13">
        <f aca="true" t="shared" si="51" ref="I412:K413">I413</f>
        <v>510</v>
      </c>
      <c r="J412" s="13">
        <f t="shared" si="51"/>
        <v>510</v>
      </c>
      <c r="K412" s="13">
        <f t="shared" si="51"/>
        <v>510</v>
      </c>
    </row>
    <row r="413" spans="1:11" ht="15">
      <c r="A413" s="6" t="s">
        <v>465</v>
      </c>
      <c r="B413" s="27" t="s">
        <v>525</v>
      </c>
      <c r="C413" s="27" t="s">
        <v>380</v>
      </c>
      <c r="D413" s="27" t="s">
        <v>309</v>
      </c>
      <c r="E413" s="27" t="s">
        <v>359</v>
      </c>
      <c r="F413" s="27" t="s">
        <v>380</v>
      </c>
      <c r="G413" s="27" t="s">
        <v>213</v>
      </c>
      <c r="H413" s="27"/>
      <c r="I413" s="13">
        <f t="shared" si="51"/>
        <v>510</v>
      </c>
      <c r="J413" s="13">
        <f t="shared" si="51"/>
        <v>510</v>
      </c>
      <c r="K413" s="13">
        <f t="shared" si="51"/>
        <v>510</v>
      </c>
    </row>
    <row r="414" spans="1:11" ht="15">
      <c r="A414" s="15" t="s">
        <v>236</v>
      </c>
      <c r="B414" s="27" t="s">
        <v>525</v>
      </c>
      <c r="C414" s="27" t="s">
        <v>380</v>
      </c>
      <c r="D414" s="27" t="s">
        <v>309</v>
      </c>
      <c r="E414" s="27" t="s">
        <v>359</v>
      </c>
      <c r="F414" s="27" t="s">
        <v>380</v>
      </c>
      <c r="G414" s="27" t="s">
        <v>213</v>
      </c>
      <c r="H414" s="27" t="s">
        <v>130</v>
      </c>
      <c r="I414" s="13">
        <f>'прил Ведомств'!J55</f>
        <v>510</v>
      </c>
      <c r="J414" s="13">
        <f>'прил Ведомств'!K55</f>
        <v>510</v>
      </c>
      <c r="K414" s="13">
        <f>'прил Ведомств'!L55</f>
        <v>510</v>
      </c>
    </row>
    <row r="415" spans="1:11" ht="15">
      <c r="A415" s="7" t="s">
        <v>293</v>
      </c>
      <c r="B415" s="27" t="s">
        <v>525</v>
      </c>
      <c r="C415" s="27" t="s">
        <v>380</v>
      </c>
      <c r="D415" s="27" t="s">
        <v>309</v>
      </c>
      <c r="E415" s="27" t="s">
        <v>359</v>
      </c>
      <c r="F415" s="27" t="s">
        <v>404</v>
      </c>
      <c r="G415" s="27"/>
      <c r="H415" s="27"/>
      <c r="I415" s="13">
        <f>I416+I418+I420</f>
        <v>214973.60000000003</v>
      </c>
      <c r="J415" s="13">
        <f>J416+J418+J420</f>
        <v>216084.00000000003</v>
      </c>
      <c r="K415" s="13">
        <f>K416+K418+K420</f>
        <v>216084.00000000003</v>
      </c>
    </row>
    <row r="416" spans="1:11" ht="15">
      <c r="A416" s="6" t="s">
        <v>78</v>
      </c>
      <c r="B416" s="27" t="s">
        <v>525</v>
      </c>
      <c r="C416" s="27" t="s">
        <v>380</v>
      </c>
      <c r="D416" s="27" t="s">
        <v>309</v>
      </c>
      <c r="E416" s="27" t="s">
        <v>359</v>
      </c>
      <c r="F416" s="27" t="s">
        <v>404</v>
      </c>
      <c r="G416" s="27" t="s">
        <v>211</v>
      </c>
      <c r="H416" s="27"/>
      <c r="I416" s="13">
        <f>I417</f>
        <v>49740.8</v>
      </c>
      <c r="J416" s="13">
        <f>J417</f>
        <v>50851.2</v>
      </c>
      <c r="K416" s="13">
        <f>K417</f>
        <v>50851.2</v>
      </c>
    </row>
    <row r="417" spans="1:11" ht="15">
      <c r="A417" s="15" t="s">
        <v>236</v>
      </c>
      <c r="B417" s="27" t="s">
        <v>525</v>
      </c>
      <c r="C417" s="27" t="s">
        <v>380</v>
      </c>
      <c r="D417" s="27" t="s">
        <v>309</v>
      </c>
      <c r="E417" s="27" t="s">
        <v>359</v>
      </c>
      <c r="F417" s="27" t="s">
        <v>404</v>
      </c>
      <c r="G417" s="27" t="s">
        <v>211</v>
      </c>
      <c r="H417" s="27" t="s">
        <v>130</v>
      </c>
      <c r="I417" s="13">
        <f>'прил Ведомств'!J58</f>
        <v>49740.8</v>
      </c>
      <c r="J417" s="13">
        <f>'прил Ведомств'!K58</f>
        <v>50851.2</v>
      </c>
      <c r="K417" s="13">
        <f>'прил Ведомств'!L58</f>
        <v>50851.2</v>
      </c>
    </row>
    <row r="418" spans="1:11" ht="62.25">
      <c r="A418" s="76" t="s">
        <v>601</v>
      </c>
      <c r="B418" s="27" t="s">
        <v>525</v>
      </c>
      <c r="C418" s="27" t="s">
        <v>380</v>
      </c>
      <c r="D418" s="27" t="s">
        <v>309</v>
      </c>
      <c r="E418" s="27" t="s">
        <v>359</v>
      </c>
      <c r="F418" s="27" t="s">
        <v>404</v>
      </c>
      <c r="G418" s="27" t="s">
        <v>347</v>
      </c>
      <c r="H418" s="27"/>
      <c r="I418" s="13">
        <f>I419</f>
        <v>12484.7</v>
      </c>
      <c r="J418" s="13">
        <f>J419</f>
        <v>12484.7</v>
      </c>
      <c r="K418" s="13">
        <f>K419</f>
        <v>12484.7</v>
      </c>
    </row>
    <row r="419" spans="1:11" ht="15">
      <c r="A419" s="15" t="s">
        <v>236</v>
      </c>
      <c r="B419" s="27" t="s">
        <v>525</v>
      </c>
      <c r="C419" s="27" t="s">
        <v>380</v>
      </c>
      <c r="D419" s="27" t="s">
        <v>309</v>
      </c>
      <c r="E419" s="27" t="s">
        <v>359</v>
      </c>
      <c r="F419" s="27" t="s">
        <v>404</v>
      </c>
      <c r="G419" s="27" t="s">
        <v>347</v>
      </c>
      <c r="H419" s="27" t="s">
        <v>130</v>
      </c>
      <c r="I419" s="13">
        <f>'прил Ведомств'!J60</f>
        <v>12484.7</v>
      </c>
      <c r="J419" s="13">
        <f>'прил Ведомств'!K60</f>
        <v>12484.7</v>
      </c>
      <c r="K419" s="13">
        <f>'прил Ведомств'!L60</f>
        <v>12484.7</v>
      </c>
    </row>
    <row r="420" spans="1:11" ht="78">
      <c r="A420" s="34" t="s">
        <v>13</v>
      </c>
      <c r="B420" s="27" t="s">
        <v>525</v>
      </c>
      <c r="C420" s="27" t="s">
        <v>380</v>
      </c>
      <c r="D420" s="27" t="s">
        <v>309</v>
      </c>
      <c r="E420" s="27" t="s">
        <v>359</v>
      </c>
      <c r="F420" s="27" t="s">
        <v>404</v>
      </c>
      <c r="G420" s="27" t="s">
        <v>204</v>
      </c>
      <c r="H420" s="27"/>
      <c r="I420" s="13">
        <f>I421</f>
        <v>152748.10000000003</v>
      </c>
      <c r="J420" s="13">
        <f>J421</f>
        <v>152748.10000000003</v>
      </c>
      <c r="K420" s="13">
        <f>K421</f>
        <v>152748.10000000003</v>
      </c>
    </row>
    <row r="421" spans="1:11" ht="15">
      <c r="A421" s="15" t="s">
        <v>236</v>
      </c>
      <c r="B421" s="27" t="s">
        <v>525</v>
      </c>
      <c r="C421" s="27" t="s">
        <v>380</v>
      </c>
      <c r="D421" s="27" t="s">
        <v>309</v>
      </c>
      <c r="E421" s="27" t="s">
        <v>359</v>
      </c>
      <c r="F421" s="27" t="s">
        <v>404</v>
      </c>
      <c r="G421" s="27" t="s">
        <v>204</v>
      </c>
      <c r="H421" s="27" t="s">
        <v>130</v>
      </c>
      <c r="I421" s="13">
        <f>'прил Ведомств'!J62</f>
        <v>152748.10000000003</v>
      </c>
      <c r="J421" s="13">
        <f>'прил Ведомств'!K62</f>
        <v>152748.10000000003</v>
      </c>
      <c r="K421" s="13">
        <f>'прил Ведомств'!L62</f>
        <v>152748.10000000003</v>
      </c>
    </row>
    <row r="422" spans="1:11" ht="30.75">
      <c r="A422" s="7" t="s">
        <v>428</v>
      </c>
      <c r="B422" s="27" t="s">
        <v>525</v>
      </c>
      <c r="C422" s="27" t="s">
        <v>380</v>
      </c>
      <c r="D422" s="27" t="s">
        <v>309</v>
      </c>
      <c r="E422" s="27" t="s">
        <v>359</v>
      </c>
      <c r="F422" s="27" t="s">
        <v>525</v>
      </c>
      <c r="G422" s="27"/>
      <c r="H422" s="27"/>
      <c r="I422" s="13">
        <f aca="true" t="shared" si="52" ref="I422:K423">I423</f>
        <v>4389.6</v>
      </c>
      <c r="J422" s="13">
        <f t="shared" si="52"/>
        <v>4389.6</v>
      </c>
      <c r="K422" s="13">
        <f t="shared" si="52"/>
        <v>4389.6</v>
      </c>
    </row>
    <row r="423" spans="1:11" ht="62.25">
      <c r="A423" s="6" t="s">
        <v>176</v>
      </c>
      <c r="B423" s="27" t="s">
        <v>525</v>
      </c>
      <c r="C423" s="27" t="s">
        <v>380</v>
      </c>
      <c r="D423" s="27" t="s">
        <v>309</v>
      </c>
      <c r="E423" s="27" t="s">
        <v>359</v>
      </c>
      <c r="F423" s="27" t="s">
        <v>525</v>
      </c>
      <c r="G423" s="27" t="s">
        <v>502</v>
      </c>
      <c r="H423" s="27"/>
      <c r="I423" s="13">
        <f t="shared" si="52"/>
        <v>4389.6</v>
      </c>
      <c r="J423" s="13">
        <f t="shared" si="52"/>
        <v>4389.6</v>
      </c>
      <c r="K423" s="13">
        <f t="shared" si="52"/>
        <v>4389.6</v>
      </c>
    </row>
    <row r="424" spans="1:11" ht="15">
      <c r="A424" s="15" t="s">
        <v>236</v>
      </c>
      <c r="B424" s="27" t="s">
        <v>525</v>
      </c>
      <c r="C424" s="27" t="s">
        <v>380</v>
      </c>
      <c r="D424" s="27" t="s">
        <v>309</v>
      </c>
      <c r="E424" s="27" t="s">
        <v>359</v>
      </c>
      <c r="F424" s="27" t="s">
        <v>525</v>
      </c>
      <c r="G424" s="27" t="s">
        <v>502</v>
      </c>
      <c r="H424" s="27" t="s">
        <v>130</v>
      </c>
      <c r="I424" s="13">
        <f>'прил Ведомств'!J65</f>
        <v>4389.6</v>
      </c>
      <c r="J424" s="13">
        <f>'прил Ведомств'!K65</f>
        <v>4389.6</v>
      </c>
      <c r="K424" s="13">
        <f>'прил Ведомств'!L65</f>
        <v>4389.6</v>
      </c>
    </row>
    <row r="425" spans="1:11" ht="30.75">
      <c r="A425" s="7" t="s">
        <v>149</v>
      </c>
      <c r="B425" s="27" t="s">
        <v>525</v>
      </c>
      <c r="C425" s="27" t="s">
        <v>380</v>
      </c>
      <c r="D425" s="27" t="s">
        <v>309</v>
      </c>
      <c r="E425" s="27" t="s">
        <v>359</v>
      </c>
      <c r="F425" s="27" t="s">
        <v>356</v>
      </c>
      <c r="G425" s="27"/>
      <c r="H425" s="27"/>
      <c r="I425" s="13">
        <f aca="true" t="shared" si="53" ref="I425:K426">I426</f>
        <v>2432.5</v>
      </c>
      <c r="J425" s="13">
        <f t="shared" si="53"/>
        <v>0</v>
      </c>
      <c r="K425" s="13">
        <f t="shared" si="53"/>
        <v>0</v>
      </c>
    </row>
    <row r="426" spans="1:11" ht="30.75">
      <c r="A426" s="6" t="s">
        <v>160</v>
      </c>
      <c r="B426" s="27" t="s">
        <v>525</v>
      </c>
      <c r="C426" s="27" t="s">
        <v>380</v>
      </c>
      <c r="D426" s="27" t="s">
        <v>309</v>
      </c>
      <c r="E426" s="27" t="s">
        <v>359</v>
      </c>
      <c r="F426" s="27" t="s">
        <v>356</v>
      </c>
      <c r="G426" s="27" t="s">
        <v>515</v>
      </c>
      <c r="H426" s="27"/>
      <c r="I426" s="13">
        <f t="shared" si="53"/>
        <v>2432.5</v>
      </c>
      <c r="J426" s="13">
        <f t="shared" si="53"/>
        <v>0</v>
      </c>
      <c r="K426" s="13">
        <f t="shared" si="53"/>
        <v>0</v>
      </c>
    </row>
    <row r="427" spans="1:11" ht="15">
      <c r="A427" s="15" t="s">
        <v>506</v>
      </c>
      <c r="B427" s="27" t="s">
        <v>525</v>
      </c>
      <c r="C427" s="27" t="s">
        <v>380</v>
      </c>
      <c r="D427" s="27" t="s">
        <v>309</v>
      </c>
      <c r="E427" s="27" t="s">
        <v>359</v>
      </c>
      <c r="F427" s="27" t="s">
        <v>356</v>
      </c>
      <c r="G427" s="27" t="s">
        <v>515</v>
      </c>
      <c r="H427" s="27" t="s">
        <v>331</v>
      </c>
      <c r="I427" s="13">
        <f>'прил Ведомств'!J573</f>
        <v>2432.5</v>
      </c>
      <c r="J427" s="13">
        <f>'прил Ведомств'!K573</f>
        <v>0</v>
      </c>
      <c r="K427" s="13">
        <f>'прил Ведомств'!L573</f>
        <v>0</v>
      </c>
    </row>
    <row r="428" spans="1:11" ht="15">
      <c r="A428" s="7" t="s">
        <v>570</v>
      </c>
      <c r="B428" s="27" t="s">
        <v>525</v>
      </c>
      <c r="C428" s="27" t="s">
        <v>380</v>
      </c>
      <c r="D428" s="27" t="s">
        <v>309</v>
      </c>
      <c r="E428" s="27" t="s">
        <v>359</v>
      </c>
      <c r="F428" s="27" t="s">
        <v>387</v>
      </c>
      <c r="G428" s="27"/>
      <c r="H428" s="27"/>
      <c r="I428" s="13">
        <f aca="true" t="shared" si="54" ref="I428:K429">I429</f>
        <v>2300</v>
      </c>
      <c r="J428" s="13">
        <f t="shared" si="54"/>
        <v>0</v>
      </c>
      <c r="K428" s="13">
        <f t="shared" si="54"/>
        <v>0</v>
      </c>
    </row>
    <row r="429" spans="1:11" ht="15">
      <c r="A429" s="6" t="s">
        <v>59</v>
      </c>
      <c r="B429" s="27" t="s">
        <v>525</v>
      </c>
      <c r="C429" s="27" t="s">
        <v>380</v>
      </c>
      <c r="D429" s="27" t="s">
        <v>309</v>
      </c>
      <c r="E429" s="27" t="s">
        <v>359</v>
      </c>
      <c r="F429" s="27" t="s">
        <v>387</v>
      </c>
      <c r="G429" s="27" t="s">
        <v>276</v>
      </c>
      <c r="H429" s="27"/>
      <c r="I429" s="13">
        <f t="shared" si="54"/>
        <v>2300</v>
      </c>
      <c r="J429" s="13">
        <f t="shared" si="54"/>
        <v>0</v>
      </c>
      <c r="K429" s="13">
        <f t="shared" si="54"/>
        <v>0</v>
      </c>
    </row>
    <row r="430" spans="1:11" ht="15">
      <c r="A430" s="15" t="s">
        <v>506</v>
      </c>
      <c r="B430" s="27" t="s">
        <v>525</v>
      </c>
      <c r="C430" s="27" t="s">
        <v>380</v>
      </c>
      <c r="D430" s="27" t="s">
        <v>309</v>
      </c>
      <c r="E430" s="27" t="s">
        <v>359</v>
      </c>
      <c r="F430" s="27" t="s">
        <v>387</v>
      </c>
      <c r="G430" s="27" t="s">
        <v>276</v>
      </c>
      <c r="H430" s="27" t="s">
        <v>331</v>
      </c>
      <c r="I430" s="13">
        <f>'прил Ведомств'!J576</f>
        <v>2300</v>
      </c>
      <c r="J430" s="13">
        <f>'прил Ведомств'!K576</f>
        <v>0</v>
      </c>
      <c r="K430" s="13">
        <f>'прил Ведомств'!L576</f>
        <v>0</v>
      </c>
    </row>
    <row r="431" spans="1:11" ht="46.5">
      <c r="A431" s="105" t="s">
        <v>584</v>
      </c>
      <c r="B431" s="27" t="s">
        <v>525</v>
      </c>
      <c r="C431" s="27" t="s">
        <v>380</v>
      </c>
      <c r="D431" s="79" t="s">
        <v>309</v>
      </c>
      <c r="E431" s="79" t="s">
        <v>359</v>
      </c>
      <c r="F431" s="79" t="s">
        <v>301</v>
      </c>
      <c r="G431" s="27"/>
      <c r="H431" s="27"/>
      <c r="I431" s="13">
        <f aca="true" t="shared" si="55" ref="I431:K432">I432</f>
        <v>0</v>
      </c>
      <c r="J431" s="13">
        <f t="shared" si="55"/>
        <v>0</v>
      </c>
      <c r="K431" s="13">
        <f t="shared" si="55"/>
        <v>1174.4</v>
      </c>
    </row>
    <row r="432" spans="1:11" ht="46.5">
      <c r="A432" s="76" t="s">
        <v>583</v>
      </c>
      <c r="B432" s="27" t="s">
        <v>525</v>
      </c>
      <c r="C432" s="27" t="s">
        <v>380</v>
      </c>
      <c r="D432" s="79" t="s">
        <v>309</v>
      </c>
      <c r="E432" s="79" t="s">
        <v>359</v>
      </c>
      <c r="F432" s="79" t="s">
        <v>301</v>
      </c>
      <c r="G432" s="79" t="s">
        <v>585</v>
      </c>
      <c r="H432" s="27"/>
      <c r="I432" s="13">
        <f t="shared" si="55"/>
        <v>0</v>
      </c>
      <c r="J432" s="13">
        <f t="shared" si="55"/>
        <v>0</v>
      </c>
      <c r="K432" s="13">
        <f t="shared" si="55"/>
        <v>1174.4</v>
      </c>
    </row>
    <row r="433" spans="1:11" ht="15">
      <c r="A433" s="15" t="s">
        <v>236</v>
      </c>
      <c r="B433" s="27" t="s">
        <v>525</v>
      </c>
      <c r="C433" s="27" t="s">
        <v>380</v>
      </c>
      <c r="D433" s="79" t="s">
        <v>309</v>
      </c>
      <c r="E433" s="79" t="s">
        <v>359</v>
      </c>
      <c r="F433" s="79" t="s">
        <v>301</v>
      </c>
      <c r="G433" s="79" t="s">
        <v>585</v>
      </c>
      <c r="H433" s="79" t="s">
        <v>130</v>
      </c>
      <c r="I433" s="13">
        <f>'прил Ведомств'!J68</f>
        <v>0</v>
      </c>
      <c r="J433" s="13">
        <f>'прил Ведомств'!K68</f>
        <v>0</v>
      </c>
      <c r="K433" s="13">
        <f>'прил Ведомств'!L68</f>
        <v>1174.4</v>
      </c>
    </row>
    <row r="434" spans="1:11" ht="46.5">
      <c r="A434" s="76" t="s">
        <v>602</v>
      </c>
      <c r="B434" s="27" t="s">
        <v>525</v>
      </c>
      <c r="C434" s="27" t="s">
        <v>380</v>
      </c>
      <c r="D434" s="79" t="s">
        <v>309</v>
      </c>
      <c r="E434" s="79" t="s">
        <v>359</v>
      </c>
      <c r="F434" s="79" t="s">
        <v>424</v>
      </c>
      <c r="G434" s="79"/>
      <c r="H434" s="79"/>
      <c r="I434" s="13">
        <f aca="true" t="shared" si="56" ref="I434:K435">I435</f>
        <v>0</v>
      </c>
      <c r="J434" s="13">
        <f t="shared" si="56"/>
        <v>0</v>
      </c>
      <c r="K434" s="13">
        <f t="shared" si="56"/>
        <v>550.1</v>
      </c>
    </row>
    <row r="435" spans="1:11" ht="46.5">
      <c r="A435" s="76" t="s">
        <v>581</v>
      </c>
      <c r="B435" s="27" t="s">
        <v>525</v>
      </c>
      <c r="C435" s="27" t="s">
        <v>380</v>
      </c>
      <c r="D435" s="79" t="s">
        <v>309</v>
      </c>
      <c r="E435" s="79" t="s">
        <v>359</v>
      </c>
      <c r="F435" s="79" t="s">
        <v>424</v>
      </c>
      <c r="G435" s="79" t="s">
        <v>582</v>
      </c>
      <c r="H435" s="79"/>
      <c r="I435" s="13">
        <f t="shared" si="56"/>
        <v>0</v>
      </c>
      <c r="J435" s="13">
        <f t="shared" si="56"/>
        <v>0</v>
      </c>
      <c r="K435" s="13">
        <f t="shared" si="56"/>
        <v>550.1</v>
      </c>
    </row>
    <row r="436" spans="1:11" ht="15">
      <c r="A436" s="15" t="s">
        <v>236</v>
      </c>
      <c r="B436" s="27" t="s">
        <v>525</v>
      </c>
      <c r="C436" s="27" t="s">
        <v>380</v>
      </c>
      <c r="D436" s="79" t="s">
        <v>309</v>
      </c>
      <c r="E436" s="79" t="s">
        <v>359</v>
      </c>
      <c r="F436" s="79" t="s">
        <v>424</v>
      </c>
      <c r="G436" s="79" t="s">
        <v>582</v>
      </c>
      <c r="H436" s="79" t="s">
        <v>130</v>
      </c>
      <c r="I436" s="13">
        <f>'прил Ведомств'!J71</f>
        <v>0</v>
      </c>
      <c r="J436" s="13">
        <f>'прил Ведомств'!K71</f>
        <v>0</v>
      </c>
      <c r="K436" s="13">
        <f>'прил Ведомств'!L71</f>
        <v>550.1</v>
      </c>
    </row>
    <row r="437" spans="1:11" ht="15">
      <c r="A437" s="6" t="s">
        <v>98</v>
      </c>
      <c r="B437" s="27" t="s">
        <v>525</v>
      </c>
      <c r="C437" s="27" t="s">
        <v>3</v>
      </c>
      <c r="D437" s="27"/>
      <c r="E437" s="27"/>
      <c r="F437" s="27"/>
      <c r="G437" s="27"/>
      <c r="H437" s="27"/>
      <c r="I437" s="13">
        <f>I438+I478</f>
        <v>400963.10000000003</v>
      </c>
      <c r="J437" s="13">
        <f>J438+J478</f>
        <v>407474.8</v>
      </c>
      <c r="K437" s="13">
        <f>K438+K478</f>
        <v>414546.9</v>
      </c>
    </row>
    <row r="438" spans="1:11" ht="30.75">
      <c r="A438" s="6" t="s">
        <v>505</v>
      </c>
      <c r="B438" s="27" t="s">
        <v>525</v>
      </c>
      <c r="C438" s="27" t="s">
        <v>3</v>
      </c>
      <c r="D438" s="27" t="s">
        <v>309</v>
      </c>
      <c r="E438" s="27"/>
      <c r="F438" s="27"/>
      <c r="G438" s="27"/>
      <c r="H438" s="27"/>
      <c r="I438" s="13">
        <f>I439</f>
        <v>398735.10000000003</v>
      </c>
      <c r="J438" s="13">
        <f>J439</f>
        <v>407474.8</v>
      </c>
      <c r="K438" s="13">
        <f>K439</f>
        <v>414546.9</v>
      </c>
    </row>
    <row r="439" spans="1:11" ht="15">
      <c r="A439" s="6" t="s">
        <v>438</v>
      </c>
      <c r="B439" s="27" t="s">
        <v>525</v>
      </c>
      <c r="C439" s="27" t="s">
        <v>3</v>
      </c>
      <c r="D439" s="27" t="s">
        <v>309</v>
      </c>
      <c r="E439" s="27" t="s">
        <v>500</v>
      </c>
      <c r="F439" s="27"/>
      <c r="G439" s="27"/>
      <c r="H439" s="27"/>
      <c r="I439" s="13">
        <f>I440+I443+I452+I455+I469+I472+I475+I458+I460+I463+I466</f>
        <v>398735.10000000003</v>
      </c>
      <c r="J439" s="13">
        <f>J440+J443+J452+J455+J469+J472+J475+J458+J460+J463+J466</f>
        <v>407474.8</v>
      </c>
      <c r="K439" s="13">
        <f>K440+K443+K452+K455+K469+K472+K475+K458+K460+K463+K466</f>
        <v>414546.9</v>
      </c>
    </row>
    <row r="440" spans="1:11" ht="15">
      <c r="A440" s="7" t="s">
        <v>390</v>
      </c>
      <c r="B440" s="27" t="s">
        <v>525</v>
      </c>
      <c r="C440" s="27" t="s">
        <v>3</v>
      </c>
      <c r="D440" s="27" t="s">
        <v>309</v>
      </c>
      <c r="E440" s="27" t="s">
        <v>500</v>
      </c>
      <c r="F440" s="27" t="s">
        <v>380</v>
      </c>
      <c r="G440" s="27"/>
      <c r="H440" s="27"/>
      <c r="I440" s="13">
        <f aca="true" t="shared" si="57" ref="I440:K441">I441</f>
        <v>3069.3</v>
      </c>
      <c r="J440" s="13">
        <f t="shared" si="57"/>
        <v>3745.8</v>
      </c>
      <c r="K440" s="13">
        <f t="shared" si="57"/>
        <v>1074.7</v>
      </c>
    </row>
    <row r="441" spans="1:11" ht="15">
      <c r="A441" s="6" t="s">
        <v>465</v>
      </c>
      <c r="B441" s="27" t="s">
        <v>525</v>
      </c>
      <c r="C441" s="27" t="s">
        <v>3</v>
      </c>
      <c r="D441" s="27" t="s">
        <v>309</v>
      </c>
      <c r="E441" s="27" t="s">
        <v>500</v>
      </c>
      <c r="F441" s="27" t="s">
        <v>380</v>
      </c>
      <c r="G441" s="27" t="s">
        <v>213</v>
      </c>
      <c r="H441" s="27"/>
      <c r="I441" s="13">
        <f t="shared" si="57"/>
        <v>3069.3</v>
      </c>
      <c r="J441" s="13">
        <f t="shared" si="57"/>
        <v>3745.8</v>
      </c>
      <c r="K441" s="13">
        <f t="shared" si="57"/>
        <v>1074.7</v>
      </c>
    </row>
    <row r="442" spans="1:11" ht="15">
      <c r="A442" s="15" t="s">
        <v>236</v>
      </c>
      <c r="B442" s="27" t="s">
        <v>525</v>
      </c>
      <c r="C442" s="27" t="s">
        <v>3</v>
      </c>
      <c r="D442" s="27" t="s">
        <v>309</v>
      </c>
      <c r="E442" s="27" t="s">
        <v>500</v>
      </c>
      <c r="F442" s="27" t="s">
        <v>380</v>
      </c>
      <c r="G442" s="27" t="s">
        <v>213</v>
      </c>
      <c r="H442" s="27" t="s">
        <v>130</v>
      </c>
      <c r="I442" s="13">
        <f>'прил Ведомств'!J77</f>
        <v>3069.3</v>
      </c>
      <c r="J442" s="13">
        <f>'прил Ведомств'!K77</f>
        <v>3745.8</v>
      </c>
      <c r="K442" s="13">
        <f>'прил Ведомств'!L77</f>
        <v>1074.7</v>
      </c>
    </row>
    <row r="443" spans="1:11" ht="15">
      <c r="A443" s="7" t="s">
        <v>293</v>
      </c>
      <c r="B443" s="27" t="s">
        <v>525</v>
      </c>
      <c r="C443" s="27" t="s">
        <v>3</v>
      </c>
      <c r="D443" s="27" t="s">
        <v>309</v>
      </c>
      <c r="E443" s="27" t="s">
        <v>500</v>
      </c>
      <c r="F443" s="27" t="s">
        <v>404</v>
      </c>
      <c r="G443" s="27"/>
      <c r="H443" s="27"/>
      <c r="I443" s="13">
        <f>I444+I448+I450+I446</f>
        <v>358658.8</v>
      </c>
      <c r="J443" s="13">
        <f>J444+J448+J450+J446</f>
        <v>360037</v>
      </c>
      <c r="K443" s="13">
        <f>K444+K448+K450+K446</f>
        <v>360037</v>
      </c>
    </row>
    <row r="444" spans="1:11" ht="15">
      <c r="A444" s="6" t="s">
        <v>61</v>
      </c>
      <c r="B444" s="27" t="s">
        <v>525</v>
      </c>
      <c r="C444" s="27" t="s">
        <v>3</v>
      </c>
      <c r="D444" s="27" t="s">
        <v>309</v>
      </c>
      <c r="E444" s="27" t="s">
        <v>500</v>
      </c>
      <c r="F444" s="27" t="s">
        <v>404</v>
      </c>
      <c r="G444" s="27" t="s">
        <v>442</v>
      </c>
      <c r="H444" s="27"/>
      <c r="I444" s="13">
        <f>I445</f>
        <v>94032.4</v>
      </c>
      <c r="J444" s="13">
        <f>J445</f>
        <v>95410.6</v>
      </c>
      <c r="K444" s="13">
        <f>K445</f>
        <v>95410.6</v>
      </c>
    </row>
    <row r="445" spans="1:11" ht="15">
      <c r="A445" s="15" t="s">
        <v>236</v>
      </c>
      <c r="B445" s="27" t="s">
        <v>525</v>
      </c>
      <c r="C445" s="27" t="s">
        <v>3</v>
      </c>
      <c r="D445" s="27" t="s">
        <v>309</v>
      </c>
      <c r="E445" s="27" t="s">
        <v>500</v>
      </c>
      <c r="F445" s="27" t="s">
        <v>404</v>
      </c>
      <c r="G445" s="27" t="s">
        <v>442</v>
      </c>
      <c r="H445" s="27" t="s">
        <v>130</v>
      </c>
      <c r="I445" s="13">
        <f>'прил Ведомств'!J80</f>
        <v>94032.4</v>
      </c>
      <c r="J445" s="13">
        <f>'прил Ведомств'!K80</f>
        <v>95410.6</v>
      </c>
      <c r="K445" s="13">
        <f>'прил Ведомств'!L80</f>
        <v>95410.6</v>
      </c>
    </row>
    <row r="446" spans="1:11" ht="108.75">
      <c r="A446" s="6" t="s">
        <v>391</v>
      </c>
      <c r="B446" s="27" t="s">
        <v>525</v>
      </c>
      <c r="C446" s="27" t="s">
        <v>3</v>
      </c>
      <c r="D446" s="27" t="s">
        <v>309</v>
      </c>
      <c r="E446" s="27" t="s">
        <v>500</v>
      </c>
      <c r="F446" s="27" t="s">
        <v>404</v>
      </c>
      <c r="G446" s="27" t="s">
        <v>152</v>
      </c>
      <c r="H446" s="27"/>
      <c r="I446" s="13">
        <f>I447</f>
        <v>21022.1</v>
      </c>
      <c r="J446" s="13">
        <f>J447</f>
        <v>21022.1</v>
      </c>
      <c r="K446" s="13">
        <f>K447</f>
        <v>21022.1</v>
      </c>
    </row>
    <row r="447" spans="1:11" ht="15">
      <c r="A447" s="15" t="s">
        <v>236</v>
      </c>
      <c r="B447" s="27" t="s">
        <v>525</v>
      </c>
      <c r="C447" s="27" t="s">
        <v>3</v>
      </c>
      <c r="D447" s="27" t="s">
        <v>309</v>
      </c>
      <c r="E447" s="27" t="s">
        <v>500</v>
      </c>
      <c r="F447" s="27" t="s">
        <v>404</v>
      </c>
      <c r="G447" s="27" t="s">
        <v>152</v>
      </c>
      <c r="H447" s="27" t="s">
        <v>130</v>
      </c>
      <c r="I447" s="13">
        <f>'прил Ведомств'!J82</f>
        <v>21022.1</v>
      </c>
      <c r="J447" s="13">
        <f>'прил Ведомств'!K82</f>
        <v>21022.1</v>
      </c>
      <c r="K447" s="13">
        <f>'прил Ведомств'!L82</f>
        <v>21022.1</v>
      </c>
    </row>
    <row r="448" spans="1:11" ht="62.25">
      <c r="A448" s="76" t="s">
        <v>601</v>
      </c>
      <c r="B448" s="27" t="s">
        <v>525</v>
      </c>
      <c r="C448" s="27" t="s">
        <v>3</v>
      </c>
      <c r="D448" s="27" t="s">
        <v>309</v>
      </c>
      <c r="E448" s="27" t="s">
        <v>500</v>
      </c>
      <c r="F448" s="27" t="s">
        <v>404</v>
      </c>
      <c r="G448" s="27" t="s">
        <v>347</v>
      </c>
      <c r="H448" s="27"/>
      <c r="I448" s="13">
        <f>I449</f>
        <v>18747.6</v>
      </c>
      <c r="J448" s="13">
        <f>J449</f>
        <v>18747.6</v>
      </c>
      <c r="K448" s="13">
        <f>K449</f>
        <v>18747.6</v>
      </c>
    </row>
    <row r="449" spans="1:11" ht="15">
      <c r="A449" s="15" t="s">
        <v>236</v>
      </c>
      <c r="B449" s="27" t="s">
        <v>525</v>
      </c>
      <c r="C449" s="27" t="s">
        <v>3</v>
      </c>
      <c r="D449" s="27" t="s">
        <v>309</v>
      </c>
      <c r="E449" s="27" t="s">
        <v>500</v>
      </c>
      <c r="F449" s="27" t="s">
        <v>404</v>
      </c>
      <c r="G449" s="27" t="s">
        <v>347</v>
      </c>
      <c r="H449" s="27" t="s">
        <v>130</v>
      </c>
      <c r="I449" s="13">
        <f>'прил Ведомств'!J84</f>
        <v>18747.6</v>
      </c>
      <c r="J449" s="13">
        <f>'прил Ведомств'!K84</f>
        <v>18747.6</v>
      </c>
      <c r="K449" s="13">
        <f>'прил Ведомств'!L84</f>
        <v>18747.6</v>
      </c>
    </row>
    <row r="450" spans="1:11" ht="78">
      <c r="A450" s="34" t="s">
        <v>13</v>
      </c>
      <c r="B450" s="27" t="s">
        <v>525</v>
      </c>
      <c r="C450" s="27" t="s">
        <v>3</v>
      </c>
      <c r="D450" s="27" t="s">
        <v>309</v>
      </c>
      <c r="E450" s="27" t="s">
        <v>500</v>
      </c>
      <c r="F450" s="27" t="s">
        <v>404</v>
      </c>
      <c r="G450" s="27" t="s">
        <v>204</v>
      </c>
      <c r="H450" s="27"/>
      <c r="I450" s="13">
        <f>I451</f>
        <v>224856.7</v>
      </c>
      <c r="J450" s="13">
        <f>J451</f>
        <v>224856.7</v>
      </c>
      <c r="K450" s="13">
        <f>K451</f>
        <v>224856.7</v>
      </c>
    </row>
    <row r="451" spans="1:11" ht="15">
      <c r="A451" s="15" t="s">
        <v>236</v>
      </c>
      <c r="B451" s="27" t="s">
        <v>525</v>
      </c>
      <c r="C451" s="27" t="s">
        <v>3</v>
      </c>
      <c r="D451" s="27" t="s">
        <v>309</v>
      </c>
      <c r="E451" s="27" t="s">
        <v>500</v>
      </c>
      <c r="F451" s="27" t="s">
        <v>404</v>
      </c>
      <c r="G451" s="27" t="s">
        <v>204</v>
      </c>
      <c r="H451" s="27" t="s">
        <v>130</v>
      </c>
      <c r="I451" s="13">
        <f>'прил Ведомств'!J86</f>
        <v>224856.7</v>
      </c>
      <c r="J451" s="13">
        <f>'прил Ведомств'!K86</f>
        <v>224856.7</v>
      </c>
      <c r="K451" s="13">
        <f>'прил Ведомств'!L86</f>
        <v>224856.7</v>
      </c>
    </row>
    <row r="452" spans="1:11" ht="30.75">
      <c r="A452" s="7" t="s">
        <v>428</v>
      </c>
      <c r="B452" s="27" t="s">
        <v>525</v>
      </c>
      <c r="C452" s="27" t="s">
        <v>3</v>
      </c>
      <c r="D452" s="27" t="s">
        <v>309</v>
      </c>
      <c r="E452" s="27" t="s">
        <v>500</v>
      </c>
      <c r="F452" s="27" t="s">
        <v>525</v>
      </c>
      <c r="G452" s="27"/>
      <c r="H452" s="27"/>
      <c r="I452" s="13">
        <f aca="true" t="shared" si="58" ref="I452:K453">I453</f>
        <v>4437.4</v>
      </c>
      <c r="J452" s="13">
        <f t="shared" si="58"/>
        <v>4437.4</v>
      </c>
      <c r="K452" s="13">
        <f t="shared" si="58"/>
        <v>4437.4</v>
      </c>
    </row>
    <row r="453" spans="1:11" ht="62.25">
      <c r="A453" s="6" t="s">
        <v>176</v>
      </c>
      <c r="B453" s="27" t="s">
        <v>525</v>
      </c>
      <c r="C453" s="27" t="s">
        <v>3</v>
      </c>
      <c r="D453" s="27" t="s">
        <v>309</v>
      </c>
      <c r="E453" s="27" t="s">
        <v>500</v>
      </c>
      <c r="F453" s="27" t="s">
        <v>525</v>
      </c>
      <c r="G453" s="27" t="s">
        <v>502</v>
      </c>
      <c r="H453" s="27"/>
      <c r="I453" s="13">
        <f t="shared" si="58"/>
        <v>4437.4</v>
      </c>
      <c r="J453" s="13">
        <f t="shared" si="58"/>
        <v>4437.4</v>
      </c>
      <c r="K453" s="13">
        <f t="shared" si="58"/>
        <v>4437.4</v>
      </c>
    </row>
    <row r="454" spans="1:11" ht="15">
      <c r="A454" s="15" t="s">
        <v>236</v>
      </c>
      <c r="B454" s="27" t="s">
        <v>525</v>
      </c>
      <c r="C454" s="27" t="s">
        <v>3</v>
      </c>
      <c r="D454" s="27" t="s">
        <v>309</v>
      </c>
      <c r="E454" s="27" t="s">
        <v>500</v>
      </c>
      <c r="F454" s="27" t="s">
        <v>525</v>
      </c>
      <c r="G454" s="27" t="s">
        <v>502</v>
      </c>
      <c r="H454" s="27" t="s">
        <v>130</v>
      </c>
      <c r="I454" s="13">
        <f>'прил Ведомств'!J89</f>
        <v>4437.4</v>
      </c>
      <c r="J454" s="13">
        <f>'прил Ведомств'!K89</f>
        <v>4437.4</v>
      </c>
      <c r="K454" s="13">
        <f>'прил Ведомств'!L89</f>
        <v>4437.4</v>
      </c>
    </row>
    <row r="455" spans="1:11" ht="15">
      <c r="A455" s="7" t="s">
        <v>232</v>
      </c>
      <c r="B455" s="27" t="s">
        <v>525</v>
      </c>
      <c r="C455" s="27" t="s">
        <v>3</v>
      </c>
      <c r="D455" s="27" t="s">
        <v>309</v>
      </c>
      <c r="E455" s="27" t="s">
        <v>500</v>
      </c>
      <c r="F455" s="27" t="s">
        <v>356</v>
      </c>
      <c r="G455" s="27"/>
      <c r="H455" s="27"/>
      <c r="I455" s="13">
        <f aca="true" t="shared" si="59" ref="I455:K456">I456</f>
        <v>9171.7</v>
      </c>
      <c r="J455" s="13">
        <f t="shared" si="59"/>
        <v>9171.7</v>
      </c>
      <c r="K455" s="13">
        <f t="shared" si="59"/>
        <v>9171.7</v>
      </c>
    </row>
    <row r="456" spans="1:11" ht="62.25">
      <c r="A456" s="6" t="s">
        <v>176</v>
      </c>
      <c r="B456" s="27" t="s">
        <v>525</v>
      </c>
      <c r="C456" s="27" t="s">
        <v>3</v>
      </c>
      <c r="D456" s="27" t="s">
        <v>309</v>
      </c>
      <c r="E456" s="27" t="s">
        <v>500</v>
      </c>
      <c r="F456" s="27" t="s">
        <v>356</v>
      </c>
      <c r="G456" s="27" t="s">
        <v>502</v>
      </c>
      <c r="H456" s="27"/>
      <c r="I456" s="13">
        <f t="shared" si="59"/>
        <v>9171.7</v>
      </c>
      <c r="J456" s="13">
        <f t="shared" si="59"/>
        <v>9171.7</v>
      </c>
      <c r="K456" s="13">
        <f t="shared" si="59"/>
        <v>9171.7</v>
      </c>
    </row>
    <row r="457" spans="1:11" ht="15">
      <c r="A457" s="15" t="s">
        <v>236</v>
      </c>
      <c r="B457" s="27" t="s">
        <v>525</v>
      </c>
      <c r="C457" s="27" t="s">
        <v>3</v>
      </c>
      <c r="D457" s="27" t="s">
        <v>309</v>
      </c>
      <c r="E457" s="27" t="s">
        <v>500</v>
      </c>
      <c r="F457" s="27" t="s">
        <v>356</v>
      </c>
      <c r="G457" s="27" t="s">
        <v>502</v>
      </c>
      <c r="H457" s="27" t="s">
        <v>130</v>
      </c>
      <c r="I457" s="13">
        <f>'прил Ведомств'!J92</f>
        <v>9171.7</v>
      </c>
      <c r="J457" s="13">
        <f>'прил Ведомств'!K92</f>
        <v>9171.7</v>
      </c>
      <c r="K457" s="13">
        <f>'прил Ведомств'!L92</f>
        <v>9171.7</v>
      </c>
    </row>
    <row r="458" spans="1:11" ht="35.25" customHeight="1">
      <c r="A458" s="118" t="s">
        <v>479</v>
      </c>
      <c r="B458" s="27" t="s">
        <v>525</v>
      </c>
      <c r="C458" s="27" t="s">
        <v>3</v>
      </c>
      <c r="D458" s="27" t="s">
        <v>309</v>
      </c>
      <c r="E458" s="27" t="s">
        <v>500</v>
      </c>
      <c r="F458" s="27" t="s">
        <v>128</v>
      </c>
      <c r="G458" s="27" t="s">
        <v>205</v>
      </c>
      <c r="H458" s="27"/>
      <c r="I458" s="13">
        <f>I459</f>
        <v>15553.4</v>
      </c>
      <c r="J458" s="13">
        <f>J459</f>
        <v>16248.9</v>
      </c>
      <c r="K458" s="13">
        <f>K459</f>
        <v>15848.3</v>
      </c>
    </row>
    <row r="459" spans="1:11" ht="15">
      <c r="A459" s="15" t="s">
        <v>236</v>
      </c>
      <c r="B459" s="27" t="s">
        <v>525</v>
      </c>
      <c r="C459" s="27" t="s">
        <v>3</v>
      </c>
      <c r="D459" s="27" t="s">
        <v>309</v>
      </c>
      <c r="E459" s="27" t="s">
        <v>500</v>
      </c>
      <c r="F459" s="27" t="s">
        <v>128</v>
      </c>
      <c r="G459" s="27" t="s">
        <v>205</v>
      </c>
      <c r="H459" s="27" t="s">
        <v>130</v>
      </c>
      <c r="I459" s="13">
        <f>'прил Ведомств'!J94</f>
        <v>15553.4</v>
      </c>
      <c r="J459" s="13">
        <f>'прил Ведомств'!K94</f>
        <v>16248.9</v>
      </c>
      <c r="K459" s="13">
        <f>'прил Ведомств'!L94</f>
        <v>15848.3</v>
      </c>
    </row>
    <row r="460" spans="1:11" ht="51" customHeight="1">
      <c r="A460" s="6" t="s">
        <v>154</v>
      </c>
      <c r="B460" s="27" t="s">
        <v>525</v>
      </c>
      <c r="C460" s="27" t="s">
        <v>3</v>
      </c>
      <c r="D460" s="27" t="s">
        <v>309</v>
      </c>
      <c r="E460" s="27" t="s">
        <v>500</v>
      </c>
      <c r="F460" s="27" t="s">
        <v>308</v>
      </c>
      <c r="G460" s="27"/>
      <c r="H460" s="27"/>
      <c r="I460" s="13">
        <f aca="true" t="shared" si="60" ref="I460:K461">I461</f>
        <v>0</v>
      </c>
      <c r="J460" s="13">
        <f t="shared" si="60"/>
        <v>0</v>
      </c>
      <c r="K460" s="13">
        <f t="shared" si="60"/>
        <v>0</v>
      </c>
    </row>
    <row r="461" spans="1:11" ht="62.25">
      <c r="A461" s="6" t="s">
        <v>554</v>
      </c>
      <c r="B461" s="27" t="s">
        <v>525</v>
      </c>
      <c r="C461" s="27" t="s">
        <v>3</v>
      </c>
      <c r="D461" s="27" t="s">
        <v>309</v>
      </c>
      <c r="E461" s="27" t="s">
        <v>500</v>
      </c>
      <c r="F461" s="27" t="s">
        <v>308</v>
      </c>
      <c r="G461" s="27" t="s">
        <v>72</v>
      </c>
      <c r="H461" s="27"/>
      <c r="I461" s="13">
        <f t="shared" si="60"/>
        <v>0</v>
      </c>
      <c r="J461" s="13">
        <f t="shared" si="60"/>
        <v>0</v>
      </c>
      <c r="K461" s="13">
        <f t="shared" si="60"/>
        <v>0</v>
      </c>
    </row>
    <row r="462" spans="1:11" ht="15">
      <c r="A462" s="15" t="s">
        <v>236</v>
      </c>
      <c r="B462" s="27" t="s">
        <v>525</v>
      </c>
      <c r="C462" s="27" t="s">
        <v>3</v>
      </c>
      <c r="D462" s="27" t="s">
        <v>309</v>
      </c>
      <c r="E462" s="27" t="s">
        <v>500</v>
      </c>
      <c r="F462" s="27" t="s">
        <v>308</v>
      </c>
      <c r="G462" s="27" t="s">
        <v>72</v>
      </c>
      <c r="H462" s="27" t="s">
        <v>130</v>
      </c>
      <c r="I462" s="13">
        <f>'прил Ведомств'!J97</f>
        <v>0</v>
      </c>
      <c r="J462" s="13">
        <f>'прил Ведомств'!K97</f>
        <v>0</v>
      </c>
      <c r="K462" s="13">
        <f>'прил Ведомств'!L97</f>
        <v>0</v>
      </c>
    </row>
    <row r="463" spans="1:11" ht="72">
      <c r="A463" s="80" t="s">
        <v>370</v>
      </c>
      <c r="B463" s="27" t="s">
        <v>525</v>
      </c>
      <c r="C463" s="27" t="s">
        <v>3</v>
      </c>
      <c r="D463" s="27" t="s">
        <v>309</v>
      </c>
      <c r="E463" s="27" t="s">
        <v>500</v>
      </c>
      <c r="F463" s="16" t="s">
        <v>187</v>
      </c>
      <c r="G463" s="27"/>
      <c r="H463" s="27"/>
      <c r="I463" s="13">
        <f aca="true" t="shared" si="61" ref="I463:K464">I464</f>
        <v>0</v>
      </c>
      <c r="J463" s="13">
        <f t="shared" si="61"/>
        <v>0</v>
      </c>
      <c r="K463" s="13">
        <f t="shared" si="61"/>
        <v>0</v>
      </c>
    </row>
    <row r="464" spans="1:11" ht="108.75">
      <c r="A464" s="6" t="s">
        <v>391</v>
      </c>
      <c r="B464" s="27" t="s">
        <v>525</v>
      </c>
      <c r="C464" s="27" t="s">
        <v>3</v>
      </c>
      <c r="D464" s="27" t="s">
        <v>309</v>
      </c>
      <c r="E464" s="27" t="s">
        <v>500</v>
      </c>
      <c r="F464" s="16" t="s">
        <v>187</v>
      </c>
      <c r="G464" s="27" t="s">
        <v>152</v>
      </c>
      <c r="H464" s="27"/>
      <c r="I464" s="13">
        <f t="shared" si="61"/>
        <v>0</v>
      </c>
      <c r="J464" s="13">
        <f t="shared" si="61"/>
        <v>0</v>
      </c>
      <c r="K464" s="13">
        <f t="shared" si="61"/>
        <v>0</v>
      </c>
    </row>
    <row r="465" spans="1:11" ht="15">
      <c r="A465" s="15" t="s">
        <v>236</v>
      </c>
      <c r="B465" s="27" t="s">
        <v>525</v>
      </c>
      <c r="C465" s="27" t="s">
        <v>3</v>
      </c>
      <c r="D465" s="27" t="s">
        <v>309</v>
      </c>
      <c r="E465" s="27" t="s">
        <v>500</v>
      </c>
      <c r="F465" s="16" t="s">
        <v>187</v>
      </c>
      <c r="G465" s="27" t="s">
        <v>152</v>
      </c>
      <c r="H465" s="27" t="s">
        <v>130</v>
      </c>
      <c r="I465" s="13">
        <f>'прил Ведомств'!J100</f>
        <v>0</v>
      </c>
      <c r="J465" s="13">
        <f>'прил Ведомств'!K100</f>
        <v>0</v>
      </c>
      <c r="K465" s="13">
        <f>'прил Ведомств'!L100</f>
        <v>0</v>
      </c>
    </row>
    <row r="466" spans="1:11" ht="30.75">
      <c r="A466" s="81" t="s">
        <v>589</v>
      </c>
      <c r="B466" s="27" t="s">
        <v>525</v>
      </c>
      <c r="C466" s="27" t="s">
        <v>3</v>
      </c>
      <c r="D466" s="27" t="s">
        <v>309</v>
      </c>
      <c r="E466" s="27" t="s">
        <v>500</v>
      </c>
      <c r="F466" s="79" t="s">
        <v>586</v>
      </c>
      <c r="G466" s="27"/>
      <c r="H466" s="27"/>
      <c r="I466" s="13">
        <f aca="true" t="shared" si="62" ref="I466:K467">I467</f>
        <v>0</v>
      </c>
      <c r="J466" s="13">
        <f t="shared" si="62"/>
        <v>1816.3</v>
      </c>
      <c r="K466" s="13">
        <f t="shared" si="62"/>
        <v>0</v>
      </c>
    </row>
    <row r="467" spans="1:11" ht="30.75">
      <c r="A467" s="76" t="s">
        <v>588</v>
      </c>
      <c r="B467" s="27" t="s">
        <v>525</v>
      </c>
      <c r="C467" s="27" t="s">
        <v>3</v>
      </c>
      <c r="D467" s="27" t="s">
        <v>309</v>
      </c>
      <c r="E467" s="27" t="s">
        <v>500</v>
      </c>
      <c r="F467" s="79" t="s">
        <v>586</v>
      </c>
      <c r="G467" s="79" t="s">
        <v>587</v>
      </c>
      <c r="H467" s="27"/>
      <c r="I467" s="13">
        <f t="shared" si="62"/>
        <v>0</v>
      </c>
      <c r="J467" s="13">
        <f t="shared" si="62"/>
        <v>1816.3</v>
      </c>
      <c r="K467" s="13">
        <f t="shared" si="62"/>
        <v>0</v>
      </c>
    </row>
    <row r="468" spans="1:11" ht="15">
      <c r="A468" s="15" t="s">
        <v>236</v>
      </c>
      <c r="B468" s="27" t="s">
        <v>525</v>
      </c>
      <c r="C468" s="27" t="s">
        <v>3</v>
      </c>
      <c r="D468" s="27" t="s">
        <v>309</v>
      </c>
      <c r="E468" s="27" t="s">
        <v>500</v>
      </c>
      <c r="F468" s="79" t="s">
        <v>586</v>
      </c>
      <c r="G468" s="79" t="s">
        <v>587</v>
      </c>
      <c r="H468" s="79" t="s">
        <v>130</v>
      </c>
      <c r="I468" s="13">
        <f>'прил Ведомств'!J103</f>
        <v>0</v>
      </c>
      <c r="J468" s="13">
        <f>'прил Ведомств'!K103</f>
        <v>1816.3</v>
      </c>
      <c r="K468" s="13">
        <f>'прил Ведомств'!L103</f>
        <v>0</v>
      </c>
    </row>
    <row r="469" spans="1:11" ht="30.75">
      <c r="A469" s="6" t="s">
        <v>105</v>
      </c>
      <c r="B469" s="27" t="s">
        <v>525</v>
      </c>
      <c r="C469" s="27" t="s">
        <v>3</v>
      </c>
      <c r="D469" s="27" t="s">
        <v>309</v>
      </c>
      <c r="E469" s="27" t="s">
        <v>500</v>
      </c>
      <c r="F469" s="27" t="s">
        <v>2</v>
      </c>
      <c r="G469" s="27"/>
      <c r="H469" s="27"/>
      <c r="I469" s="13">
        <f aca="true" t="shared" si="63" ref="I469:K470">I470</f>
        <v>7844.500000000001</v>
      </c>
      <c r="J469" s="13">
        <f t="shared" si="63"/>
        <v>7844.5</v>
      </c>
      <c r="K469" s="13">
        <f t="shared" si="63"/>
        <v>3137.3</v>
      </c>
    </row>
    <row r="470" spans="1:11" ht="62.25">
      <c r="A470" s="6" t="s">
        <v>234</v>
      </c>
      <c r="B470" s="27" t="s">
        <v>525</v>
      </c>
      <c r="C470" s="27" t="s">
        <v>3</v>
      </c>
      <c r="D470" s="27" t="s">
        <v>309</v>
      </c>
      <c r="E470" s="27" t="s">
        <v>500</v>
      </c>
      <c r="F470" s="27" t="s">
        <v>2</v>
      </c>
      <c r="G470" s="27" t="s">
        <v>433</v>
      </c>
      <c r="H470" s="27"/>
      <c r="I470" s="13">
        <f t="shared" si="63"/>
        <v>7844.500000000001</v>
      </c>
      <c r="J470" s="13">
        <f t="shared" si="63"/>
        <v>7844.5</v>
      </c>
      <c r="K470" s="13">
        <f t="shared" si="63"/>
        <v>3137.3</v>
      </c>
    </row>
    <row r="471" spans="1:11" ht="15">
      <c r="A471" s="15" t="s">
        <v>236</v>
      </c>
      <c r="B471" s="27" t="s">
        <v>525</v>
      </c>
      <c r="C471" s="27" t="s">
        <v>3</v>
      </c>
      <c r="D471" s="27" t="s">
        <v>309</v>
      </c>
      <c r="E471" s="27" t="s">
        <v>500</v>
      </c>
      <c r="F471" s="27" t="s">
        <v>2</v>
      </c>
      <c r="G471" s="27" t="s">
        <v>433</v>
      </c>
      <c r="H471" s="27" t="s">
        <v>130</v>
      </c>
      <c r="I471" s="13">
        <f>'прил Ведомств'!J106</f>
        <v>7844.500000000001</v>
      </c>
      <c r="J471" s="13">
        <f>'прил Ведомств'!K106</f>
        <v>7844.5</v>
      </c>
      <c r="K471" s="13">
        <f>'прил Ведомств'!L106</f>
        <v>3137.3</v>
      </c>
    </row>
    <row r="472" spans="1:11" ht="30.75">
      <c r="A472" s="6" t="s">
        <v>42</v>
      </c>
      <c r="B472" s="27" t="s">
        <v>525</v>
      </c>
      <c r="C472" s="27" t="s">
        <v>3</v>
      </c>
      <c r="D472" s="27" t="s">
        <v>309</v>
      </c>
      <c r="E472" s="27" t="s">
        <v>500</v>
      </c>
      <c r="F472" s="27" t="s">
        <v>116</v>
      </c>
      <c r="G472" s="27"/>
      <c r="H472" s="27"/>
      <c r="I472" s="13">
        <f aca="true" t="shared" si="64" ref="I472:K473">I473</f>
        <v>0</v>
      </c>
      <c r="J472" s="13">
        <f t="shared" si="64"/>
        <v>863.1</v>
      </c>
      <c r="K472" s="13">
        <f t="shared" si="64"/>
        <v>1238.4</v>
      </c>
    </row>
    <row r="473" spans="1:11" ht="30.75">
      <c r="A473" s="6" t="s">
        <v>454</v>
      </c>
      <c r="B473" s="27" t="s">
        <v>525</v>
      </c>
      <c r="C473" s="27" t="s">
        <v>3</v>
      </c>
      <c r="D473" s="27" t="s">
        <v>309</v>
      </c>
      <c r="E473" s="27" t="s">
        <v>500</v>
      </c>
      <c r="F473" s="27" t="s">
        <v>116</v>
      </c>
      <c r="G473" s="27" t="s">
        <v>460</v>
      </c>
      <c r="H473" s="27"/>
      <c r="I473" s="13">
        <f t="shared" si="64"/>
        <v>0</v>
      </c>
      <c r="J473" s="13">
        <f t="shared" si="64"/>
        <v>863.1</v>
      </c>
      <c r="K473" s="13">
        <f t="shared" si="64"/>
        <v>1238.4</v>
      </c>
    </row>
    <row r="474" spans="1:11" ht="15">
      <c r="A474" s="15" t="s">
        <v>236</v>
      </c>
      <c r="B474" s="27" t="s">
        <v>525</v>
      </c>
      <c r="C474" s="27" t="s">
        <v>3</v>
      </c>
      <c r="D474" s="27" t="s">
        <v>309</v>
      </c>
      <c r="E474" s="27" t="s">
        <v>500</v>
      </c>
      <c r="F474" s="27" t="s">
        <v>116</v>
      </c>
      <c r="G474" s="27" t="s">
        <v>460</v>
      </c>
      <c r="H474" s="27" t="s">
        <v>130</v>
      </c>
      <c r="I474" s="13">
        <f>'прил Ведомств'!J109</f>
        <v>0</v>
      </c>
      <c r="J474" s="13">
        <f>'прил Ведомств'!K109</f>
        <v>863.1</v>
      </c>
      <c r="K474" s="13">
        <f>'прил Ведомств'!L109</f>
        <v>1238.4</v>
      </c>
    </row>
    <row r="475" spans="1:11" ht="30.75">
      <c r="A475" s="6" t="s">
        <v>320</v>
      </c>
      <c r="B475" s="27" t="s">
        <v>525</v>
      </c>
      <c r="C475" s="27" t="s">
        <v>3</v>
      </c>
      <c r="D475" s="27" t="s">
        <v>309</v>
      </c>
      <c r="E475" s="27" t="s">
        <v>500</v>
      </c>
      <c r="F475" s="27" t="s">
        <v>520</v>
      </c>
      <c r="G475" s="27"/>
      <c r="H475" s="27"/>
      <c r="I475" s="13">
        <f aca="true" t="shared" si="65" ref="I475:K476">I476</f>
        <v>0</v>
      </c>
      <c r="J475" s="13">
        <f t="shared" si="65"/>
        <v>3310.1</v>
      </c>
      <c r="K475" s="13">
        <f t="shared" si="65"/>
        <v>19602.1</v>
      </c>
    </row>
    <row r="476" spans="1:11" ht="46.5">
      <c r="A476" s="6" t="s">
        <v>32</v>
      </c>
      <c r="B476" s="27" t="s">
        <v>525</v>
      </c>
      <c r="C476" s="27" t="s">
        <v>3</v>
      </c>
      <c r="D476" s="27" t="s">
        <v>309</v>
      </c>
      <c r="E476" s="27" t="s">
        <v>500</v>
      </c>
      <c r="F476" s="27" t="s">
        <v>520</v>
      </c>
      <c r="G476" s="27" t="s">
        <v>432</v>
      </c>
      <c r="H476" s="27"/>
      <c r="I476" s="13">
        <f t="shared" si="65"/>
        <v>0</v>
      </c>
      <c r="J476" s="13">
        <f t="shared" si="65"/>
        <v>3310.1</v>
      </c>
      <c r="K476" s="13">
        <f t="shared" si="65"/>
        <v>19602.1</v>
      </c>
    </row>
    <row r="477" spans="1:11" ht="15">
      <c r="A477" s="15" t="s">
        <v>236</v>
      </c>
      <c r="B477" s="27" t="s">
        <v>525</v>
      </c>
      <c r="C477" s="27" t="s">
        <v>3</v>
      </c>
      <c r="D477" s="27" t="s">
        <v>309</v>
      </c>
      <c r="E477" s="27" t="s">
        <v>500</v>
      </c>
      <c r="F477" s="27" t="s">
        <v>520</v>
      </c>
      <c r="G477" s="27" t="s">
        <v>432</v>
      </c>
      <c r="H477" s="27" t="s">
        <v>130</v>
      </c>
      <c r="I477" s="13">
        <f>'прил Ведомств'!J112</f>
        <v>0</v>
      </c>
      <c r="J477" s="13">
        <f>'прил Ведомств'!K112</f>
        <v>3310.1</v>
      </c>
      <c r="K477" s="13">
        <f>'прил Ведомств'!L112</f>
        <v>19602.1</v>
      </c>
    </row>
    <row r="478" spans="1:11" ht="50.25">
      <c r="A478" s="109" t="s">
        <v>474</v>
      </c>
      <c r="B478" s="27" t="s">
        <v>525</v>
      </c>
      <c r="C478" s="27" t="s">
        <v>3</v>
      </c>
      <c r="D478" s="27" t="s">
        <v>33</v>
      </c>
      <c r="E478" s="27"/>
      <c r="F478" s="27"/>
      <c r="G478" s="27"/>
      <c r="H478" s="27"/>
      <c r="I478" s="13">
        <f>I479</f>
        <v>2228</v>
      </c>
      <c r="J478" s="13">
        <f aca="true" t="shared" si="66" ref="J478:K481">J479</f>
        <v>0</v>
      </c>
      <c r="K478" s="13">
        <f t="shared" si="66"/>
        <v>0</v>
      </c>
    </row>
    <row r="479" spans="1:11" ht="33">
      <c r="A479" s="109" t="s">
        <v>628</v>
      </c>
      <c r="B479" s="27" t="s">
        <v>525</v>
      </c>
      <c r="C479" s="27" t="s">
        <v>3</v>
      </c>
      <c r="D479" s="27" t="s">
        <v>33</v>
      </c>
      <c r="E479" s="27" t="s">
        <v>359</v>
      </c>
      <c r="F479" s="27"/>
      <c r="G479" s="27"/>
      <c r="H479" s="27"/>
      <c r="I479" s="13">
        <f>I480</f>
        <v>2228</v>
      </c>
      <c r="J479" s="13">
        <f t="shared" si="66"/>
        <v>0</v>
      </c>
      <c r="K479" s="13">
        <f t="shared" si="66"/>
        <v>0</v>
      </c>
    </row>
    <row r="480" spans="1:11" ht="30.75">
      <c r="A480" s="7" t="s">
        <v>629</v>
      </c>
      <c r="B480" s="27" t="s">
        <v>525</v>
      </c>
      <c r="C480" s="27" t="s">
        <v>3</v>
      </c>
      <c r="D480" s="27" t="s">
        <v>33</v>
      </c>
      <c r="E480" s="27" t="s">
        <v>359</v>
      </c>
      <c r="F480" s="27" t="s">
        <v>380</v>
      </c>
      <c r="G480" s="27"/>
      <c r="H480" s="27"/>
      <c r="I480" s="13">
        <f>I481</f>
        <v>2228</v>
      </c>
      <c r="J480" s="13">
        <f t="shared" si="66"/>
        <v>0</v>
      </c>
      <c r="K480" s="13">
        <f t="shared" si="66"/>
        <v>0</v>
      </c>
    </row>
    <row r="481" spans="1:11" ht="30.75">
      <c r="A481" s="6" t="s">
        <v>630</v>
      </c>
      <c r="B481" s="27" t="s">
        <v>525</v>
      </c>
      <c r="C481" s="27" t="s">
        <v>3</v>
      </c>
      <c r="D481" s="27" t="s">
        <v>33</v>
      </c>
      <c r="E481" s="27" t="s">
        <v>359</v>
      </c>
      <c r="F481" s="27" t="s">
        <v>380</v>
      </c>
      <c r="G481" s="27" t="s">
        <v>631</v>
      </c>
      <c r="H481" s="27"/>
      <c r="I481" s="13">
        <f>I482</f>
        <v>2228</v>
      </c>
      <c r="J481" s="13">
        <f t="shared" si="66"/>
        <v>0</v>
      </c>
      <c r="K481" s="13">
        <f t="shared" si="66"/>
        <v>0</v>
      </c>
    </row>
    <row r="482" spans="1:11" ht="30.75">
      <c r="A482" s="15" t="s">
        <v>189</v>
      </c>
      <c r="B482" s="27" t="s">
        <v>525</v>
      </c>
      <c r="C482" s="27" t="s">
        <v>3</v>
      </c>
      <c r="D482" s="27" t="s">
        <v>33</v>
      </c>
      <c r="E482" s="27" t="s">
        <v>359</v>
      </c>
      <c r="F482" s="27" t="s">
        <v>380</v>
      </c>
      <c r="G482" s="27" t="s">
        <v>631</v>
      </c>
      <c r="H482" s="27" t="s">
        <v>425</v>
      </c>
      <c r="I482" s="13">
        <f>'прил Ведомств'!J582</f>
        <v>2228</v>
      </c>
      <c r="J482" s="13">
        <f>'прил Ведомств'!K582</f>
        <v>0</v>
      </c>
      <c r="K482" s="13">
        <f>'прил Ведомств'!L582</f>
        <v>0</v>
      </c>
    </row>
    <row r="483" spans="1:11" ht="15">
      <c r="A483" s="6" t="s">
        <v>366</v>
      </c>
      <c r="B483" s="27" t="s">
        <v>525</v>
      </c>
      <c r="C483" s="27" t="s">
        <v>69</v>
      </c>
      <c r="D483" s="27"/>
      <c r="E483" s="27"/>
      <c r="F483" s="27"/>
      <c r="G483" s="27"/>
      <c r="H483" s="27"/>
      <c r="I483" s="13">
        <f>I484</f>
        <v>38652.6</v>
      </c>
      <c r="J483" s="13">
        <f>J484</f>
        <v>38660.7</v>
      </c>
      <c r="K483" s="13">
        <f>K484</f>
        <v>40213.6</v>
      </c>
    </row>
    <row r="484" spans="1:11" ht="30.75">
      <c r="A484" s="6" t="s">
        <v>505</v>
      </c>
      <c r="B484" s="27" t="s">
        <v>525</v>
      </c>
      <c r="C484" s="27" t="s">
        <v>69</v>
      </c>
      <c r="D484" s="27" t="s">
        <v>309</v>
      </c>
      <c r="E484" s="27"/>
      <c r="F484" s="27"/>
      <c r="G484" s="27"/>
      <c r="H484" s="27"/>
      <c r="I484" s="13">
        <f>I485+I500</f>
        <v>38652.6</v>
      </c>
      <c r="J484" s="13">
        <f>J485+J500</f>
        <v>38660.7</v>
      </c>
      <c r="K484" s="13">
        <f>K485+K500</f>
        <v>40213.6</v>
      </c>
    </row>
    <row r="485" spans="1:11" ht="15">
      <c r="A485" s="6" t="s">
        <v>569</v>
      </c>
      <c r="B485" s="27" t="s">
        <v>525</v>
      </c>
      <c r="C485" s="27" t="s">
        <v>69</v>
      </c>
      <c r="D485" s="27" t="s">
        <v>309</v>
      </c>
      <c r="E485" s="27" t="s">
        <v>440</v>
      </c>
      <c r="F485" s="27"/>
      <c r="G485" s="27"/>
      <c r="H485" s="27"/>
      <c r="I485" s="13">
        <f>I486+I489+I494+I497</f>
        <v>38514.5</v>
      </c>
      <c r="J485" s="13">
        <f>J486+J489+J494+J497</f>
        <v>38522.6</v>
      </c>
      <c r="K485" s="13">
        <f>K486+K489+K494+K497</f>
        <v>40075.5</v>
      </c>
    </row>
    <row r="486" spans="1:11" ht="15">
      <c r="A486" s="7" t="s">
        <v>390</v>
      </c>
      <c r="B486" s="27" t="s">
        <v>525</v>
      </c>
      <c r="C486" s="27" t="s">
        <v>69</v>
      </c>
      <c r="D486" s="27" t="s">
        <v>309</v>
      </c>
      <c r="E486" s="27" t="s">
        <v>440</v>
      </c>
      <c r="F486" s="27" t="s">
        <v>380</v>
      </c>
      <c r="G486" s="27"/>
      <c r="H486" s="27"/>
      <c r="I486" s="13">
        <f aca="true" t="shared" si="67" ref="I486:K487">I487</f>
        <v>120</v>
      </c>
      <c r="J486" s="13">
        <f t="shared" si="67"/>
        <v>120</v>
      </c>
      <c r="K486" s="13">
        <f t="shared" si="67"/>
        <v>120</v>
      </c>
    </row>
    <row r="487" spans="1:11" ht="15">
      <c r="A487" s="6" t="s">
        <v>465</v>
      </c>
      <c r="B487" s="27" t="s">
        <v>525</v>
      </c>
      <c r="C487" s="27" t="s">
        <v>69</v>
      </c>
      <c r="D487" s="27" t="s">
        <v>309</v>
      </c>
      <c r="E487" s="27" t="s">
        <v>440</v>
      </c>
      <c r="F487" s="27" t="s">
        <v>380</v>
      </c>
      <c r="G487" s="27" t="s">
        <v>213</v>
      </c>
      <c r="H487" s="27"/>
      <c r="I487" s="13">
        <f t="shared" si="67"/>
        <v>120</v>
      </c>
      <c r="J487" s="13">
        <f t="shared" si="67"/>
        <v>120</v>
      </c>
      <c r="K487" s="13">
        <f t="shared" si="67"/>
        <v>120</v>
      </c>
    </row>
    <row r="488" spans="1:11" ht="15">
      <c r="A488" s="15" t="s">
        <v>236</v>
      </c>
      <c r="B488" s="27" t="s">
        <v>525</v>
      </c>
      <c r="C488" s="27" t="s">
        <v>69</v>
      </c>
      <c r="D488" s="27" t="s">
        <v>309</v>
      </c>
      <c r="E488" s="27" t="s">
        <v>440</v>
      </c>
      <c r="F488" s="27" t="s">
        <v>380</v>
      </c>
      <c r="G488" s="27" t="s">
        <v>213</v>
      </c>
      <c r="H488" s="27" t="s">
        <v>130</v>
      </c>
      <c r="I488" s="13">
        <f>'прил Ведомств'!J118</f>
        <v>120</v>
      </c>
      <c r="J488" s="13">
        <f>'прил Ведомств'!K118</f>
        <v>120</v>
      </c>
      <c r="K488" s="13">
        <f>'прил Ведомств'!L118</f>
        <v>120</v>
      </c>
    </row>
    <row r="489" spans="1:11" ht="15">
      <c r="A489" s="7" t="s">
        <v>293</v>
      </c>
      <c r="B489" s="27" t="s">
        <v>525</v>
      </c>
      <c r="C489" s="27" t="s">
        <v>69</v>
      </c>
      <c r="D489" s="27" t="s">
        <v>309</v>
      </c>
      <c r="E489" s="27" t="s">
        <v>440</v>
      </c>
      <c r="F489" s="27" t="s">
        <v>404</v>
      </c>
      <c r="G489" s="27"/>
      <c r="H489" s="27"/>
      <c r="I489" s="13">
        <f>I490+I492</f>
        <v>33984.5</v>
      </c>
      <c r="J489" s="13">
        <f>J490+J492</f>
        <v>33992.6</v>
      </c>
      <c r="K489" s="13">
        <f>K490+K492</f>
        <v>33992.6</v>
      </c>
    </row>
    <row r="490" spans="1:11" ht="15">
      <c r="A490" s="6" t="s">
        <v>418</v>
      </c>
      <c r="B490" s="27" t="s">
        <v>525</v>
      </c>
      <c r="C490" s="27" t="s">
        <v>69</v>
      </c>
      <c r="D490" s="27" t="s">
        <v>309</v>
      </c>
      <c r="E490" s="27" t="s">
        <v>440</v>
      </c>
      <c r="F490" s="27" t="s">
        <v>404</v>
      </c>
      <c r="G490" s="27" t="s">
        <v>183</v>
      </c>
      <c r="H490" s="27"/>
      <c r="I490" s="13">
        <f>I491</f>
        <v>24283.2</v>
      </c>
      <c r="J490" s="13">
        <f>J491</f>
        <v>24291.3</v>
      </c>
      <c r="K490" s="13">
        <f>K491</f>
        <v>24291.3</v>
      </c>
    </row>
    <row r="491" spans="1:11" ht="15">
      <c r="A491" s="15" t="s">
        <v>236</v>
      </c>
      <c r="B491" s="27" t="s">
        <v>525</v>
      </c>
      <c r="C491" s="27" t="s">
        <v>69</v>
      </c>
      <c r="D491" s="27" t="s">
        <v>309</v>
      </c>
      <c r="E491" s="27" t="s">
        <v>440</v>
      </c>
      <c r="F491" s="27" t="s">
        <v>404</v>
      </c>
      <c r="G491" s="27" t="s">
        <v>183</v>
      </c>
      <c r="H491" s="27" t="s">
        <v>130</v>
      </c>
      <c r="I491" s="13">
        <f>'прил Ведомств'!J121</f>
        <v>24283.2</v>
      </c>
      <c r="J491" s="13">
        <f>'прил Ведомств'!K121</f>
        <v>24291.3</v>
      </c>
      <c r="K491" s="13">
        <f>'прил Ведомств'!L121</f>
        <v>24291.3</v>
      </c>
    </row>
    <row r="492" spans="1:11" ht="62.25">
      <c r="A492" s="76" t="s">
        <v>601</v>
      </c>
      <c r="B492" s="27" t="s">
        <v>525</v>
      </c>
      <c r="C492" s="27" t="s">
        <v>69</v>
      </c>
      <c r="D492" s="27" t="s">
        <v>309</v>
      </c>
      <c r="E492" s="27" t="s">
        <v>440</v>
      </c>
      <c r="F492" s="27" t="s">
        <v>404</v>
      </c>
      <c r="G492" s="27" t="s">
        <v>347</v>
      </c>
      <c r="H492" s="27"/>
      <c r="I492" s="13">
        <f>I493</f>
        <v>9701.3</v>
      </c>
      <c r="J492" s="13">
        <f>J493</f>
        <v>9701.3</v>
      </c>
      <c r="K492" s="13">
        <f>K493</f>
        <v>9701.3</v>
      </c>
    </row>
    <row r="493" spans="1:11" ht="15">
      <c r="A493" s="15" t="s">
        <v>236</v>
      </c>
      <c r="B493" s="27" t="s">
        <v>525</v>
      </c>
      <c r="C493" s="27" t="s">
        <v>69</v>
      </c>
      <c r="D493" s="27" t="s">
        <v>309</v>
      </c>
      <c r="E493" s="27" t="s">
        <v>440</v>
      </c>
      <c r="F493" s="27" t="s">
        <v>404</v>
      </c>
      <c r="G493" s="27" t="s">
        <v>347</v>
      </c>
      <c r="H493" s="27" t="s">
        <v>130</v>
      </c>
      <c r="I493" s="13">
        <f>'прил Ведомств'!J123</f>
        <v>9701.3</v>
      </c>
      <c r="J493" s="13">
        <f>'прил Ведомств'!K123</f>
        <v>9701.3</v>
      </c>
      <c r="K493" s="13">
        <f>'прил Ведомств'!L123</f>
        <v>9701.3</v>
      </c>
    </row>
    <row r="494" spans="1:11" ht="46.5">
      <c r="A494" s="6" t="s">
        <v>348</v>
      </c>
      <c r="B494" s="27" t="s">
        <v>525</v>
      </c>
      <c r="C494" s="27" t="s">
        <v>69</v>
      </c>
      <c r="D494" s="27" t="s">
        <v>309</v>
      </c>
      <c r="E494" s="27" t="s">
        <v>440</v>
      </c>
      <c r="F494" s="27" t="s">
        <v>525</v>
      </c>
      <c r="G494" s="27"/>
      <c r="H494" s="27"/>
      <c r="I494" s="13">
        <f aca="true" t="shared" si="68" ref="I494:K495">I495</f>
        <v>4410</v>
      </c>
      <c r="J494" s="13">
        <f t="shared" si="68"/>
        <v>4410</v>
      </c>
      <c r="K494" s="13">
        <f t="shared" si="68"/>
        <v>4410</v>
      </c>
    </row>
    <row r="495" spans="1:11" ht="15">
      <c r="A495" s="6" t="s">
        <v>465</v>
      </c>
      <c r="B495" s="27" t="s">
        <v>525</v>
      </c>
      <c r="C495" s="27" t="s">
        <v>69</v>
      </c>
      <c r="D495" s="27" t="s">
        <v>309</v>
      </c>
      <c r="E495" s="27" t="s">
        <v>440</v>
      </c>
      <c r="F495" s="27" t="s">
        <v>525</v>
      </c>
      <c r="G495" s="27" t="s">
        <v>213</v>
      </c>
      <c r="H495" s="27"/>
      <c r="I495" s="13">
        <f t="shared" si="68"/>
        <v>4410</v>
      </c>
      <c r="J495" s="13">
        <f t="shared" si="68"/>
        <v>4410</v>
      </c>
      <c r="K495" s="13">
        <f t="shared" si="68"/>
        <v>4410</v>
      </c>
    </row>
    <row r="496" spans="1:11" ht="30.75">
      <c r="A496" s="15" t="s">
        <v>452</v>
      </c>
      <c r="B496" s="27" t="s">
        <v>525</v>
      </c>
      <c r="C496" s="27" t="s">
        <v>69</v>
      </c>
      <c r="D496" s="27" t="s">
        <v>309</v>
      </c>
      <c r="E496" s="27" t="s">
        <v>440</v>
      </c>
      <c r="F496" s="27" t="s">
        <v>525</v>
      </c>
      <c r="G496" s="27" t="s">
        <v>213</v>
      </c>
      <c r="H496" s="27" t="s">
        <v>555</v>
      </c>
      <c r="I496" s="13">
        <f>'прил Ведомств'!J126</f>
        <v>4410</v>
      </c>
      <c r="J496" s="13">
        <f>'прил Ведомств'!K126</f>
        <v>4410</v>
      </c>
      <c r="K496" s="13">
        <f>'прил Ведомств'!L126</f>
        <v>4410</v>
      </c>
    </row>
    <row r="497" spans="1:11" ht="30.75">
      <c r="A497" s="6" t="s">
        <v>42</v>
      </c>
      <c r="B497" s="27" t="s">
        <v>525</v>
      </c>
      <c r="C497" s="27" t="s">
        <v>69</v>
      </c>
      <c r="D497" s="27" t="s">
        <v>309</v>
      </c>
      <c r="E497" s="27" t="s">
        <v>440</v>
      </c>
      <c r="F497" s="27" t="s">
        <v>618</v>
      </c>
      <c r="G497" s="27"/>
      <c r="H497" s="27"/>
      <c r="I497" s="13">
        <f aca="true" t="shared" si="69" ref="I497:K498">I498</f>
        <v>0</v>
      </c>
      <c r="J497" s="13">
        <f t="shared" si="69"/>
        <v>0</v>
      </c>
      <c r="K497" s="13">
        <f t="shared" si="69"/>
        <v>1552.9</v>
      </c>
    </row>
    <row r="498" spans="1:11" ht="46.5">
      <c r="A498" s="6" t="s">
        <v>620</v>
      </c>
      <c r="B498" s="27" t="s">
        <v>525</v>
      </c>
      <c r="C498" s="27" t="s">
        <v>69</v>
      </c>
      <c r="D498" s="27" t="s">
        <v>309</v>
      </c>
      <c r="E498" s="27" t="s">
        <v>440</v>
      </c>
      <c r="F498" s="27" t="s">
        <v>618</v>
      </c>
      <c r="G498" s="27" t="s">
        <v>619</v>
      </c>
      <c r="H498" s="27"/>
      <c r="I498" s="13">
        <f t="shared" si="69"/>
        <v>0</v>
      </c>
      <c r="J498" s="13">
        <f t="shared" si="69"/>
        <v>0</v>
      </c>
      <c r="K498" s="13">
        <f t="shared" si="69"/>
        <v>1552.9</v>
      </c>
    </row>
    <row r="499" spans="1:11" ht="15">
      <c r="A499" s="15" t="s">
        <v>236</v>
      </c>
      <c r="B499" s="27" t="s">
        <v>525</v>
      </c>
      <c r="C499" s="27" t="s">
        <v>69</v>
      </c>
      <c r="D499" s="27" t="s">
        <v>309</v>
      </c>
      <c r="E499" s="27" t="s">
        <v>440</v>
      </c>
      <c r="F499" s="27" t="s">
        <v>618</v>
      </c>
      <c r="G499" s="27" t="s">
        <v>619</v>
      </c>
      <c r="H499" s="27" t="s">
        <v>130</v>
      </c>
      <c r="I499" s="13">
        <f>'прил Ведомств'!J129</f>
        <v>0</v>
      </c>
      <c r="J499" s="13">
        <f>'прил Ведомств'!K129</f>
        <v>0</v>
      </c>
      <c r="K499" s="13">
        <f>'прил Ведомств'!L129</f>
        <v>1552.9</v>
      </c>
    </row>
    <row r="500" spans="1:11" ht="30.75">
      <c r="A500" s="112" t="s">
        <v>326</v>
      </c>
      <c r="B500" s="27" t="s">
        <v>525</v>
      </c>
      <c r="C500" s="27" t="s">
        <v>69</v>
      </c>
      <c r="D500" s="16" t="s">
        <v>309</v>
      </c>
      <c r="E500" s="16" t="s">
        <v>65</v>
      </c>
      <c r="F500" s="27"/>
      <c r="G500" s="27"/>
      <c r="H500" s="27"/>
      <c r="I500" s="13">
        <f aca="true" t="shared" si="70" ref="I500:K502">I501</f>
        <v>138.1</v>
      </c>
      <c r="J500" s="13">
        <f t="shared" si="70"/>
        <v>138.1</v>
      </c>
      <c r="K500" s="13">
        <f t="shared" si="70"/>
        <v>138.1</v>
      </c>
    </row>
    <row r="501" spans="1:11" ht="62.25">
      <c r="A501" s="119" t="s">
        <v>298</v>
      </c>
      <c r="B501" s="27" t="s">
        <v>525</v>
      </c>
      <c r="C501" s="27" t="s">
        <v>69</v>
      </c>
      <c r="D501" s="16" t="s">
        <v>309</v>
      </c>
      <c r="E501" s="16" t="s">
        <v>65</v>
      </c>
      <c r="F501" s="16" t="s">
        <v>380</v>
      </c>
      <c r="G501" s="27"/>
      <c r="H501" s="27"/>
      <c r="I501" s="13">
        <f t="shared" si="70"/>
        <v>138.1</v>
      </c>
      <c r="J501" s="13">
        <f t="shared" si="70"/>
        <v>138.1</v>
      </c>
      <c r="K501" s="13">
        <f t="shared" si="70"/>
        <v>138.1</v>
      </c>
    </row>
    <row r="502" spans="1:11" ht="15">
      <c r="A502" s="6" t="s">
        <v>465</v>
      </c>
      <c r="B502" s="27" t="s">
        <v>525</v>
      </c>
      <c r="C502" s="27" t="s">
        <v>69</v>
      </c>
      <c r="D502" s="16" t="s">
        <v>309</v>
      </c>
      <c r="E502" s="16" t="s">
        <v>65</v>
      </c>
      <c r="F502" s="16" t="s">
        <v>380</v>
      </c>
      <c r="G502" s="16" t="s">
        <v>213</v>
      </c>
      <c r="H502" s="27"/>
      <c r="I502" s="13">
        <f t="shared" si="70"/>
        <v>138.1</v>
      </c>
      <c r="J502" s="13">
        <f t="shared" si="70"/>
        <v>138.1</v>
      </c>
      <c r="K502" s="13">
        <f t="shared" si="70"/>
        <v>138.1</v>
      </c>
    </row>
    <row r="503" spans="1:11" ht="30.75">
      <c r="A503" s="15" t="s">
        <v>452</v>
      </c>
      <c r="B503" s="27" t="s">
        <v>525</v>
      </c>
      <c r="C503" s="27" t="s">
        <v>69</v>
      </c>
      <c r="D503" s="16" t="s">
        <v>309</v>
      </c>
      <c r="E503" s="16" t="s">
        <v>65</v>
      </c>
      <c r="F503" s="16" t="s">
        <v>380</v>
      </c>
      <c r="G503" s="16" t="s">
        <v>213</v>
      </c>
      <c r="H503" s="16" t="s">
        <v>555</v>
      </c>
      <c r="I503" s="13">
        <f>'прил Ведомств'!J133</f>
        <v>138.1</v>
      </c>
      <c r="J503" s="13">
        <f>'прил Ведомств'!K133</f>
        <v>138.1</v>
      </c>
      <c r="K503" s="13">
        <f>'прил Ведомств'!L133</f>
        <v>138.1</v>
      </c>
    </row>
    <row r="504" spans="1:11" ht="15">
      <c r="A504" s="6" t="s">
        <v>417</v>
      </c>
      <c r="B504" s="27" t="s">
        <v>525</v>
      </c>
      <c r="C504" s="27" t="s">
        <v>525</v>
      </c>
      <c r="D504" s="27"/>
      <c r="E504" s="27"/>
      <c r="F504" s="27"/>
      <c r="G504" s="27"/>
      <c r="H504" s="27"/>
      <c r="I504" s="13">
        <f>I505+I511</f>
        <v>1122</v>
      </c>
      <c r="J504" s="13">
        <f>J505+J511</f>
        <v>1122</v>
      </c>
      <c r="K504" s="13">
        <f>K505+K511</f>
        <v>1122</v>
      </c>
    </row>
    <row r="505" spans="1:11" ht="30.75">
      <c r="A505" s="6" t="s">
        <v>505</v>
      </c>
      <c r="B505" s="27" t="s">
        <v>525</v>
      </c>
      <c r="C505" s="27" t="s">
        <v>525</v>
      </c>
      <c r="D505" s="27" t="s">
        <v>309</v>
      </c>
      <c r="E505" s="27"/>
      <c r="F505" s="27"/>
      <c r="G505" s="27"/>
      <c r="H505" s="27"/>
      <c r="I505" s="13">
        <f aca="true" t="shared" si="71" ref="I505:K507">I506</f>
        <v>792</v>
      </c>
      <c r="J505" s="13">
        <f t="shared" si="71"/>
        <v>792</v>
      </c>
      <c r="K505" s="13">
        <f t="shared" si="71"/>
        <v>792</v>
      </c>
    </row>
    <row r="506" spans="1:11" ht="46.5">
      <c r="A506" s="6" t="s">
        <v>45</v>
      </c>
      <c r="B506" s="27" t="s">
        <v>525</v>
      </c>
      <c r="C506" s="27" t="s">
        <v>525</v>
      </c>
      <c r="D506" s="27" t="s">
        <v>309</v>
      </c>
      <c r="E506" s="27" t="s">
        <v>269</v>
      </c>
      <c r="F506" s="27"/>
      <c r="G506" s="27"/>
      <c r="H506" s="27"/>
      <c r="I506" s="13">
        <f t="shared" si="71"/>
        <v>792</v>
      </c>
      <c r="J506" s="13">
        <f t="shared" si="71"/>
        <v>792</v>
      </c>
      <c r="K506" s="13">
        <f t="shared" si="71"/>
        <v>792</v>
      </c>
    </row>
    <row r="507" spans="1:11" ht="30.75">
      <c r="A507" s="7" t="s">
        <v>405</v>
      </c>
      <c r="B507" s="27" t="s">
        <v>525</v>
      </c>
      <c r="C507" s="27" t="s">
        <v>525</v>
      </c>
      <c r="D507" s="27" t="s">
        <v>309</v>
      </c>
      <c r="E507" s="27" t="s">
        <v>269</v>
      </c>
      <c r="F507" s="27" t="s">
        <v>3</v>
      </c>
      <c r="G507" s="27"/>
      <c r="H507" s="27"/>
      <c r="I507" s="13">
        <f t="shared" si="71"/>
        <v>792</v>
      </c>
      <c r="J507" s="13">
        <f t="shared" si="71"/>
        <v>792</v>
      </c>
      <c r="K507" s="13">
        <f t="shared" si="71"/>
        <v>792</v>
      </c>
    </row>
    <row r="508" spans="1:11" ht="15">
      <c r="A508" s="6" t="s">
        <v>124</v>
      </c>
      <c r="B508" s="27" t="s">
        <v>525</v>
      </c>
      <c r="C508" s="27" t="s">
        <v>525</v>
      </c>
      <c r="D508" s="27" t="s">
        <v>309</v>
      </c>
      <c r="E508" s="27" t="s">
        <v>269</v>
      </c>
      <c r="F508" s="27" t="s">
        <v>3</v>
      </c>
      <c r="G508" s="27" t="s">
        <v>457</v>
      </c>
      <c r="H508" s="27"/>
      <c r="I508" s="13">
        <f>I509+I510</f>
        <v>792</v>
      </c>
      <c r="J508" s="13">
        <f>J509+J510</f>
        <v>792</v>
      </c>
      <c r="K508" s="13">
        <f>K509+K510</f>
        <v>792</v>
      </c>
    </row>
    <row r="509" spans="1:11" ht="30.75">
      <c r="A509" s="15" t="s">
        <v>189</v>
      </c>
      <c r="B509" s="27" t="s">
        <v>525</v>
      </c>
      <c r="C509" s="27" t="s">
        <v>525</v>
      </c>
      <c r="D509" s="27" t="s">
        <v>309</v>
      </c>
      <c r="E509" s="27" t="s">
        <v>269</v>
      </c>
      <c r="F509" s="27" t="s">
        <v>3</v>
      </c>
      <c r="G509" s="27" t="s">
        <v>457</v>
      </c>
      <c r="H509" s="27" t="s">
        <v>425</v>
      </c>
      <c r="I509" s="13">
        <f>'прил Ведомств'!J139</f>
        <v>28</v>
      </c>
      <c r="J509" s="13">
        <f>'прил Ведомств'!K139</f>
        <v>28</v>
      </c>
      <c r="K509" s="13">
        <f>'прил Ведомств'!L139</f>
        <v>28</v>
      </c>
    </row>
    <row r="510" spans="1:11" ht="15">
      <c r="A510" s="15" t="s">
        <v>236</v>
      </c>
      <c r="B510" s="27" t="s">
        <v>525</v>
      </c>
      <c r="C510" s="27" t="s">
        <v>525</v>
      </c>
      <c r="D510" s="27" t="s">
        <v>309</v>
      </c>
      <c r="E510" s="27" t="s">
        <v>269</v>
      </c>
      <c r="F510" s="27" t="s">
        <v>3</v>
      </c>
      <c r="G510" s="27" t="s">
        <v>457</v>
      </c>
      <c r="H510" s="27" t="s">
        <v>130</v>
      </c>
      <c r="I510" s="13">
        <f>'прил Ведомств'!J140</f>
        <v>764</v>
      </c>
      <c r="J510" s="13">
        <f>'прил Ведомств'!K140</f>
        <v>764</v>
      </c>
      <c r="K510" s="13">
        <f>'прил Ведомств'!L140</f>
        <v>764</v>
      </c>
    </row>
    <row r="511" spans="1:11" ht="30.75">
      <c r="A511" s="103" t="s">
        <v>131</v>
      </c>
      <c r="B511" s="27" t="s">
        <v>525</v>
      </c>
      <c r="C511" s="27" t="s">
        <v>525</v>
      </c>
      <c r="D511" s="27" t="s">
        <v>86</v>
      </c>
      <c r="E511" s="27"/>
      <c r="F511" s="27"/>
      <c r="G511" s="27"/>
      <c r="H511" s="27"/>
      <c r="I511" s="13">
        <f>I512+I517+I521+I525+I528+I531+I535</f>
        <v>330</v>
      </c>
      <c r="J511" s="13">
        <f>J512+J517+J521+J525+J528+J531+J535</f>
        <v>330</v>
      </c>
      <c r="K511" s="13">
        <f>K512+K517+K521+K525+K528+K531+K535</f>
        <v>330</v>
      </c>
    </row>
    <row r="512" spans="1:11" ht="15">
      <c r="A512" s="7" t="s">
        <v>367</v>
      </c>
      <c r="B512" s="27" t="s">
        <v>525</v>
      </c>
      <c r="C512" s="27" t="s">
        <v>525</v>
      </c>
      <c r="D512" s="27" t="s">
        <v>86</v>
      </c>
      <c r="E512" s="27" t="s">
        <v>264</v>
      </c>
      <c r="F512" s="27" t="s">
        <v>380</v>
      </c>
      <c r="G512" s="27"/>
      <c r="H512" s="27"/>
      <c r="I512" s="13">
        <f>I513</f>
        <v>85</v>
      </c>
      <c r="J512" s="13">
        <f>J513</f>
        <v>85</v>
      </c>
      <c r="K512" s="13">
        <f>K513</f>
        <v>85</v>
      </c>
    </row>
    <row r="513" spans="1:11" ht="15">
      <c r="A513" s="6" t="s">
        <v>516</v>
      </c>
      <c r="B513" s="27" t="s">
        <v>525</v>
      </c>
      <c r="C513" s="27" t="s">
        <v>525</v>
      </c>
      <c r="D513" s="27" t="s">
        <v>86</v>
      </c>
      <c r="E513" s="27" t="s">
        <v>264</v>
      </c>
      <c r="F513" s="27" t="s">
        <v>380</v>
      </c>
      <c r="G513" s="27" t="s">
        <v>294</v>
      </c>
      <c r="H513" s="27"/>
      <c r="I513" s="13">
        <f>I514+I516+I515</f>
        <v>85</v>
      </c>
      <c r="J513" s="13">
        <f>J514+J516+J515</f>
        <v>85</v>
      </c>
      <c r="K513" s="13">
        <f>K514+K516+K515</f>
        <v>85</v>
      </c>
    </row>
    <row r="514" spans="1:11" ht="30.75">
      <c r="A514" s="15" t="s">
        <v>189</v>
      </c>
      <c r="B514" s="27" t="s">
        <v>525</v>
      </c>
      <c r="C514" s="27" t="s">
        <v>525</v>
      </c>
      <c r="D514" s="27" t="s">
        <v>86</v>
      </c>
      <c r="E514" s="27" t="s">
        <v>264</v>
      </c>
      <c r="F514" s="27" t="s">
        <v>380</v>
      </c>
      <c r="G514" s="27" t="s">
        <v>294</v>
      </c>
      <c r="H514" s="27" t="s">
        <v>425</v>
      </c>
      <c r="I514" s="13">
        <f>'прил Ведомств'!J587+'прил Ведомств'!J144</f>
        <v>35</v>
      </c>
      <c r="J514" s="13">
        <f>'прил Ведомств'!K587+'прил Ведомств'!K144</f>
        <v>35</v>
      </c>
      <c r="K514" s="13">
        <f>'прил Ведомств'!L587+'прил Ведомств'!L144</f>
        <v>35</v>
      </c>
    </row>
    <row r="515" spans="1:11" ht="15">
      <c r="A515" s="67" t="s">
        <v>450</v>
      </c>
      <c r="B515" s="27" t="s">
        <v>525</v>
      </c>
      <c r="C515" s="27" t="s">
        <v>525</v>
      </c>
      <c r="D515" s="27" t="s">
        <v>86</v>
      </c>
      <c r="E515" s="27" t="s">
        <v>264</v>
      </c>
      <c r="F515" s="27" t="s">
        <v>380</v>
      </c>
      <c r="G515" s="27" t="s">
        <v>294</v>
      </c>
      <c r="H515" s="16" t="s">
        <v>507</v>
      </c>
      <c r="I515" s="13">
        <f>'прил Ведомств'!J588</f>
        <v>0</v>
      </c>
      <c r="J515" s="13">
        <f>'прил Ведомств'!K588</f>
        <v>0</v>
      </c>
      <c r="K515" s="13">
        <f>'прил Ведомств'!L588</f>
        <v>0</v>
      </c>
    </row>
    <row r="516" spans="1:11" ht="15">
      <c r="A516" s="15" t="s">
        <v>236</v>
      </c>
      <c r="B516" s="27" t="s">
        <v>525</v>
      </c>
      <c r="C516" s="27" t="s">
        <v>525</v>
      </c>
      <c r="D516" s="27" t="s">
        <v>86</v>
      </c>
      <c r="E516" s="27" t="s">
        <v>264</v>
      </c>
      <c r="F516" s="27" t="s">
        <v>380</v>
      </c>
      <c r="G516" s="27" t="s">
        <v>294</v>
      </c>
      <c r="H516" s="27" t="s">
        <v>130</v>
      </c>
      <c r="I516" s="13">
        <f>'прил Ведомств'!J589</f>
        <v>50</v>
      </c>
      <c r="J516" s="13">
        <f>'прил Ведомств'!K589</f>
        <v>50</v>
      </c>
      <c r="K516" s="13">
        <f>'прил Ведомств'!L589</f>
        <v>50</v>
      </c>
    </row>
    <row r="517" spans="1:11" ht="30.75">
      <c r="A517" s="7" t="s">
        <v>127</v>
      </c>
      <c r="B517" s="27" t="s">
        <v>525</v>
      </c>
      <c r="C517" s="27" t="s">
        <v>525</v>
      </c>
      <c r="D517" s="27" t="s">
        <v>86</v>
      </c>
      <c r="E517" s="27" t="s">
        <v>264</v>
      </c>
      <c r="F517" s="27" t="s">
        <v>3</v>
      </c>
      <c r="G517" s="27"/>
      <c r="H517" s="27"/>
      <c r="I517" s="13">
        <f>I518+I519</f>
        <v>140</v>
      </c>
      <c r="J517" s="13">
        <f>J518+J519</f>
        <v>140</v>
      </c>
      <c r="K517" s="13">
        <f>K518+K519</f>
        <v>140</v>
      </c>
    </row>
    <row r="518" spans="1:11" ht="15">
      <c r="A518" s="6" t="s">
        <v>516</v>
      </c>
      <c r="B518" s="27" t="s">
        <v>525</v>
      </c>
      <c r="C518" s="27" t="s">
        <v>525</v>
      </c>
      <c r="D518" s="27" t="s">
        <v>86</v>
      </c>
      <c r="E518" s="27" t="s">
        <v>264</v>
      </c>
      <c r="F518" s="27" t="s">
        <v>3</v>
      </c>
      <c r="G518" s="27" t="s">
        <v>294</v>
      </c>
      <c r="H518" s="27"/>
      <c r="I518" s="13">
        <f>I520</f>
        <v>130</v>
      </c>
      <c r="J518" s="13">
        <f>J520</f>
        <v>130</v>
      </c>
      <c r="K518" s="13">
        <f>K520</f>
        <v>130</v>
      </c>
    </row>
    <row r="519" spans="1:11" ht="15">
      <c r="A519" s="15" t="s">
        <v>49</v>
      </c>
      <c r="B519" s="27" t="s">
        <v>525</v>
      </c>
      <c r="C519" s="27" t="s">
        <v>525</v>
      </c>
      <c r="D519" s="27" t="s">
        <v>86</v>
      </c>
      <c r="E519" s="27" t="s">
        <v>264</v>
      </c>
      <c r="F519" s="27" t="s">
        <v>3</v>
      </c>
      <c r="G519" s="27" t="s">
        <v>294</v>
      </c>
      <c r="H519" s="27" t="s">
        <v>339</v>
      </c>
      <c r="I519" s="13">
        <f>'прил Ведомств'!J592</f>
        <v>10</v>
      </c>
      <c r="J519" s="13">
        <f>'прил Ведомств'!K592</f>
        <v>10</v>
      </c>
      <c r="K519" s="13">
        <f>'прил Ведомств'!L592</f>
        <v>10</v>
      </c>
    </row>
    <row r="520" spans="1:11" ht="30.75">
      <c r="A520" s="15" t="s">
        <v>189</v>
      </c>
      <c r="B520" s="27" t="s">
        <v>525</v>
      </c>
      <c r="C520" s="27" t="s">
        <v>525</v>
      </c>
      <c r="D520" s="27" t="s">
        <v>86</v>
      </c>
      <c r="E520" s="27" t="s">
        <v>264</v>
      </c>
      <c r="F520" s="27" t="s">
        <v>3</v>
      </c>
      <c r="G520" s="27" t="s">
        <v>294</v>
      </c>
      <c r="H520" s="27" t="s">
        <v>425</v>
      </c>
      <c r="I520" s="13">
        <f>'прил Ведомств'!J147+'прил Ведомств'!J593</f>
        <v>130</v>
      </c>
      <c r="J520" s="13">
        <f>'прил Ведомств'!K147+'прил Ведомств'!K593</f>
        <v>130</v>
      </c>
      <c r="K520" s="13">
        <f>'прил Ведомств'!L147+'прил Ведомств'!L593</f>
        <v>130</v>
      </c>
    </row>
    <row r="521" spans="1:11" ht="15">
      <c r="A521" s="7" t="s">
        <v>257</v>
      </c>
      <c r="B521" s="27" t="s">
        <v>525</v>
      </c>
      <c r="C521" s="27" t="s">
        <v>525</v>
      </c>
      <c r="D521" s="27" t="s">
        <v>86</v>
      </c>
      <c r="E521" s="27" t="s">
        <v>264</v>
      </c>
      <c r="F521" s="27" t="s">
        <v>69</v>
      </c>
      <c r="G521" s="27"/>
      <c r="H521" s="27"/>
      <c r="I521" s="13">
        <f>I522</f>
        <v>65</v>
      </c>
      <c r="J521" s="13">
        <f>J522</f>
        <v>65</v>
      </c>
      <c r="K521" s="13">
        <f>K522</f>
        <v>65</v>
      </c>
    </row>
    <row r="522" spans="1:11" ht="15">
      <c r="A522" s="6" t="s">
        <v>516</v>
      </c>
      <c r="B522" s="27" t="s">
        <v>525</v>
      </c>
      <c r="C522" s="27" t="s">
        <v>525</v>
      </c>
      <c r="D522" s="27" t="s">
        <v>86</v>
      </c>
      <c r="E522" s="27" t="s">
        <v>264</v>
      </c>
      <c r="F522" s="27" t="s">
        <v>69</v>
      </c>
      <c r="G522" s="27" t="s">
        <v>294</v>
      </c>
      <c r="H522" s="27"/>
      <c r="I522" s="13">
        <f>I523+I524</f>
        <v>65</v>
      </c>
      <c r="J522" s="13">
        <f>J523+J524</f>
        <v>65</v>
      </c>
      <c r="K522" s="13">
        <f>K523+K524</f>
        <v>65</v>
      </c>
    </row>
    <row r="523" spans="1:11" ht="30.75">
      <c r="A523" s="15" t="s">
        <v>189</v>
      </c>
      <c r="B523" s="27" t="s">
        <v>525</v>
      </c>
      <c r="C523" s="27" t="s">
        <v>525</v>
      </c>
      <c r="D523" s="27" t="s">
        <v>86</v>
      </c>
      <c r="E523" s="27" t="s">
        <v>264</v>
      </c>
      <c r="F523" s="27" t="s">
        <v>69</v>
      </c>
      <c r="G523" s="27" t="s">
        <v>294</v>
      </c>
      <c r="H523" s="27" t="s">
        <v>425</v>
      </c>
      <c r="I523" s="13">
        <f>'прил Ведомств'!J596+'прил Ведомств'!J150</f>
        <v>45</v>
      </c>
      <c r="J523" s="13">
        <f>'прил Ведомств'!K596+'прил Ведомств'!K150</f>
        <v>45</v>
      </c>
      <c r="K523" s="13">
        <f>'прил Ведомств'!L596+'прил Ведомств'!L150</f>
        <v>45</v>
      </c>
    </row>
    <row r="524" spans="1:11" ht="15">
      <c r="A524" s="15" t="s">
        <v>236</v>
      </c>
      <c r="B524" s="27" t="s">
        <v>525</v>
      </c>
      <c r="C524" s="27" t="s">
        <v>525</v>
      </c>
      <c r="D524" s="27" t="s">
        <v>86</v>
      </c>
      <c r="E524" s="27" t="s">
        <v>264</v>
      </c>
      <c r="F524" s="27" t="s">
        <v>69</v>
      </c>
      <c r="G524" s="27" t="s">
        <v>294</v>
      </c>
      <c r="H524" s="27" t="s">
        <v>130</v>
      </c>
      <c r="I524" s="13">
        <f>'прил Ведомств'!J597</f>
        <v>20</v>
      </c>
      <c r="J524" s="13">
        <f>'прил Ведомств'!K597</f>
        <v>20</v>
      </c>
      <c r="K524" s="13">
        <f>'прил Ведомств'!L597</f>
        <v>20</v>
      </c>
    </row>
    <row r="525" spans="1:11" ht="15">
      <c r="A525" s="7" t="s">
        <v>437</v>
      </c>
      <c r="B525" s="27" t="s">
        <v>525</v>
      </c>
      <c r="C525" s="27" t="s">
        <v>525</v>
      </c>
      <c r="D525" s="27" t="s">
        <v>86</v>
      </c>
      <c r="E525" s="27" t="s">
        <v>264</v>
      </c>
      <c r="F525" s="27" t="s">
        <v>404</v>
      </c>
      <c r="G525" s="27"/>
      <c r="H525" s="71"/>
      <c r="I525" s="13">
        <f aca="true" t="shared" si="72" ref="I525:K526">I526</f>
        <v>5</v>
      </c>
      <c r="J525" s="13">
        <f t="shared" si="72"/>
        <v>5</v>
      </c>
      <c r="K525" s="13">
        <f t="shared" si="72"/>
        <v>5</v>
      </c>
    </row>
    <row r="526" spans="1:11" ht="15">
      <c r="A526" s="6" t="s">
        <v>516</v>
      </c>
      <c r="B526" s="27" t="s">
        <v>525</v>
      </c>
      <c r="C526" s="27" t="s">
        <v>525</v>
      </c>
      <c r="D526" s="27" t="s">
        <v>86</v>
      </c>
      <c r="E526" s="27" t="s">
        <v>264</v>
      </c>
      <c r="F526" s="27" t="s">
        <v>404</v>
      </c>
      <c r="G526" s="27" t="s">
        <v>294</v>
      </c>
      <c r="H526" s="27"/>
      <c r="I526" s="13">
        <f t="shared" si="72"/>
        <v>5</v>
      </c>
      <c r="J526" s="13">
        <f t="shared" si="72"/>
        <v>5</v>
      </c>
      <c r="K526" s="13">
        <f t="shared" si="72"/>
        <v>5</v>
      </c>
    </row>
    <row r="527" spans="1:11" ht="30.75">
      <c r="A527" s="15" t="s">
        <v>189</v>
      </c>
      <c r="B527" s="27" t="s">
        <v>525</v>
      </c>
      <c r="C527" s="27" t="s">
        <v>525</v>
      </c>
      <c r="D527" s="27" t="s">
        <v>86</v>
      </c>
      <c r="E527" s="27" t="s">
        <v>264</v>
      </c>
      <c r="F527" s="27" t="s">
        <v>404</v>
      </c>
      <c r="G527" s="27" t="s">
        <v>294</v>
      </c>
      <c r="H527" s="27" t="s">
        <v>425</v>
      </c>
      <c r="I527" s="13">
        <f>'прил Ведомств'!J600</f>
        <v>5</v>
      </c>
      <c r="J527" s="13">
        <f>'прил Ведомств'!K600</f>
        <v>5</v>
      </c>
      <c r="K527" s="13">
        <f>'прил Ведомств'!L600</f>
        <v>5</v>
      </c>
    </row>
    <row r="528" spans="1:11" ht="15">
      <c r="A528" s="7" t="s">
        <v>296</v>
      </c>
      <c r="B528" s="27" t="s">
        <v>525</v>
      </c>
      <c r="C528" s="27" t="s">
        <v>525</v>
      </c>
      <c r="D528" s="27" t="s">
        <v>86</v>
      </c>
      <c r="E528" s="27" t="s">
        <v>264</v>
      </c>
      <c r="F528" s="27" t="s">
        <v>111</v>
      </c>
      <c r="G528" s="27"/>
      <c r="H528" s="71"/>
      <c r="I528" s="13">
        <f aca="true" t="shared" si="73" ref="I528:K529">I529</f>
        <v>10</v>
      </c>
      <c r="J528" s="13">
        <f t="shared" si="73"/>
        <v>10</v>
      </c>
      <c r="K528" s="13">
        <f t="shared" si="73"/>
        <v>10</v>
      </c>
    </row>
    <row r="529" spans="1:11" ht="15">
      <c r="A529" s="6" t="s">
        <v>516</v>
      </c>
      <c r="B529" s="27" t="s">
        <v>525</v>
      </c>
      <c r="C529" s="27" t="s">
        <v>525</v>
      </c>
      <c r="D529" s="27" t="s">
        <v>86</v>
      </c>
      <c r="E529" s="27" t="s">
        <v>264</v>
      </c>
      <c r="F529" s="27" t="s">
        <v>111</v>
      </c>
      <c r="G529" s="27" t="s">
        <v>294</v>
      </c>
      <c r="H529" s="27"/>
      <c r="I529" s="13">
        <f t="shared" si="73"/>
        <v>10</v>
      </c>
      <c r="J529" s="13">
        <f t="shared" si="73"/>
        <v>10</v>
      </c>
      <c r="K529" s="13">
        <f t="shared" si="73"/>
        <v>10</v>
      </c>
    </row>
    <row r="530" spans="1:11" ht="30.75">
      <c r="A530" s="15" t="s">
        <v>189</v>
      </c>
      <c r="B530" s="27" t="s">
        <v>525</v>
      </c>
      <c r="C530" s="27" t="s">
        <v>525</v>
      </c>
      <c r="D530" s="27" t="s">
        <v>86</v>
      </c>
      <c r="E530" s="27" t="s">
        <v>264</v>
      </c>
      <c r="F530" s="27" t="s">
        <v>111</v>
      </c>
      <c r="G530" s="27" t="s">
        <v>294</v>
      </c>
      <c r="H530" s="27" t="s">
        <v>425</v>
      </c>
      <c r="I530" s="13">
        <f>'прил Ведомств'!J603</f>
        <v>10</v>
      </c>
      <c r="J530" s="13">
        <f>'прил Ведомств'!K603</f>
        <v>10</v>
      </c>
      <c r="K530" s="13">
        <f>'прил Ведомств'!L603</f>
        <v>10</v>
      </c>
    </row>
    <row r="531" spans="1:11" ht="15">
      <c r="A531" s="7" t="s">
        <v>484</v>
      </c>
      <c r="B531" s="27" t="s">
        <v>525</v>
      </c>
      <c r="C531" s="27" t="s">
        <v>525</v>
      </c>
      <c r="D531" s="27" t="s">
        <v>86</v>
      </c>
      <c r="E531" s="27" t="s">
        <v>264</v>
      </c>
      <c r="F531" s="27" t="s">
        <v>260</v>
      </c>
      <c r="G531" s="27"/>
      <c r="H531" s="71"/>
      <c r="I531" s="13">
        <f>I532</f>
        <v>25</v>
      </c>
      <c r="J531" s="13">
        <f>J532</f>
        <v>25</v>
      </c>
      <c r="K531" s="13">
        <f>K532</f>
        <v>25</v>
      </c>
    </row>
    <row r="532" spans="1:11" ht="15">
      <c r="A532" s="6" t="s">
        <v>516</v>
      </c>
      <c r="B532" s="27" t="s">
        <v>525</v>
      </c>
      <c r="C532" s="27" t="s">
        <v>525</v>
      </c>
      <c r="D532" s="27" t="s">
        <v>86</v>
      </c>
      <c r="E532" s="27" t="s">
        <v>264</v>
      </c>
      <c r="F532" s="27" t="s">
        <v>260</v>
      </c>
      <c r="G532" s="27" t="s">
        <v>294</v>
      </c>
      <c r="H532" s="27"/>
      <c r="I532" s="13">
        <f>I533+I534</f>
        <v>25</v>
      </c>
      <c r="J532" s="13">
        <f>J533+J534</f>
        <v>25</v>
      </c>
      <c r="K532" s="13">
        <f>K533+K534</f>
        <v>25</v>
      </c>
    </row>
    <row r="533" spans="1:11" ht="30.75">
      <c r="A533" s="15" t="s">
        <v>189</v>
      </c>
      <c r="B533" s="27" t="s">
        <v>525</v>
      </c>
      <c r="C533" s="27" t="s">
        <v>525</v>
      </c>
      <c r="D533" s="27" t="s">
        <v>86</v>
      </c>
      <c r="E533" s="27" t="s">
        <v>264</v>
      </c>
      <c r="F533" s="27" t="s">
        <v>260</v>
      </c>
      <c r="G533" s="27" t="s">
        <v>294</v>
      </c>
      <c r="H533" s="27" t="s">
        <v>425</v>
      </c>
      <c r="I533" s="13">
        <f>'прил Ведомств'!J606</f>
        <v>5</v>
      </c>
      <c r="J533" s="13">
        <f>'прил Ведомств'!K606</f>
        <v>5</v>
      </c>
      <c r="K533" s="13">
        <f>'прил Ведомств'!L606</f>
        <v>5</v>
      </c>
    </row>
    <row r="534" spans="1:11" ht="15">
      <c r="A534" s="31" t="s">
        <v>450</v>
      </c>
      <c r="B534" s="27" t="s">
        <v>525</v>
      </c>
      <c r="C534" s="27" t="s">
        <v>525</v>
      </c>
      <c r="D534" s="27" t="s">
        <v>86</v>
      </c>
      <c r="E534" s="27" t="s">
        <v>264</v>
      </c>
      <c r="F534" s="27" t="s">
        <v>260</v>
      </c>
      <c r="G534" s="27" t="s">
        <v>294</v>
      </c>
      <c r="H534" s="27" t="s">
        <v>507</v>
      </c>
      <c r="I534" s="13">
        <f>'прил Ведомств'!J607</f>
        <v>20</v>
      </c>
      <c r="J534" s="13">
        <f>'прил Ведомств'!K607</f>
        <v>20</v>
      </c>
      <c r="K534" s="13">
        <f>'прил Ведомств'!L607</f>
        <v>20</v>
      </c>
    </row>
    <row r="535" spans="1:11" ht="15">
      <c r="A535" s="7" t="s">
        <v>513</v>
      </c>
      <c r="B535" s="27" t="s">
        <v>525</v>
      </c>
      <c r="C535" s="27" t="s">
        <v>525</v>
      </c>
      <c r="D535" s="27" t="s">
        <v>86</v>
      </c>
      <c r="E535" s="27" t="s">
        <v>264</v>
      </c>
      <c r="F535" s="27" t="s">
        <v>525</v>
      </c>
      <c r="G535" s="27"/>
      <c r="H535" s="71"/>
      <c r="I535" s="13">
        <f aca="true" t="shared" si="74" ref="I535:K536">I536</f>
        <v>0</v>
      </c>
      <c r="J535" s="13">
        <f t="shared" si="74"/>
        <v>0</v>
      </c>
      <c r="K535" s="13">
        <f t="shared" si="74"/>
        <v>0</v>
      </c>
    </row>
    <row r="536" spans="1:11" ht="15">
      <c r="A536" s="6" t="s">
        <v>516</v>
      </c>
      <c r="B536" s="27" t="s">
        <v>525</v>
      </c>
      <c r="C536" s="27" t="s">
        <v>525</v>
      </c>
      <c r="D536" s="27" t="s">
        <v>86</v>
      </c>
      <c r="E536" s="27" t="s">
        <v>264</v>
      </c>
      <c r="F536" s="27" t="s">
        <v>525</v>
      </c>
      <c r="G536" s="27" t="s">
        <v>294</v>
      </c>
      <c r="H536" s="27"/>
      <c r="I536" s="13">
        <f t="shared" si="74"/>
        <v>0</v>
      </c>
      <c r="J536" s="13">
        <f t="shared" si="74"/>
        <v>0</v>
      </c>
      <c r="K536" s="13">
        <f t="shared" si="74"/>
        <v>0</v>
      </c>
    </row>
    <row r="537" spans="1:11" ht="30.75">
      <c r="A537" s="15" t="s">
        <v>189</v>
      </c>
      <c r="B537" s="27" t="s">
        <v>525</v>
      </c>
      <c r="C537" s="27" t="s">
        <v>525</v>
      </c>
      <c r="D537" s="27" t="s">
        <v>86</v>
      </c>
      <c r="E537" s="27" t="s">
        <v>264</v>
      </c>
      <c r="F537" s="27" t="s">
        <v>525</v>
      </c>
      <c r="G537" s="27" t="s">
        <v>294</v>
      </c>
      <c r="H537" s="27" t="s">
        <v>425</v>
      </c>
      <c r="I537" s="13">
        <f>'прил Ведомств'!J610</f>
        <v>0</v>
      </c>
      <c r="J537" s="13">
        <f>'прил Ведомств'!K610</f>
        <v>0</v>
      </c>
      <c r="K537" s="13">
        <f>'прил Ведомств'!L610</f>
        <v>0</v>
      </c>
    </row>
    <row r="538" spans="1:11" ht="15">
      <c r="A538" s="6" t="s">
        <v>363</v>
      </c>
      <c r="B538" s="27" t="s">
        <v>525</v>
      </c>
      <c r="C538" s="27" t="s">
        <v>387</v>
      </c>
      <c r="D538" s="27"/>
      <c r="E538" s="27"/>
      <c r="F538" s="27"/>
      <c r="G538" s="27"/>
      <c r="H538" s="27"/>
      <c r="I538" s="13">
        <f>I539</f>
        <v>13061.5</v>
      </c>
      <c r="J538" s="13">
        <f>J539</f>
        <v>13274.000000000002</v>
      </c>
      <c r="K538" s="13">
        <f>K539</f>
        <v>13274.000000000002</v>
      </c>
    </row>
    <row r="539" spans="1:11" ht="30.75">
      <c r="A539" s="6" t="s">
        <v>505</v>
      </c>
      <c r="B539" s="27" t="s">
        <v>525</v>
      </c>
      <c r="C539" s="27" t="s">
        <v>387</v>
      </c>
      <c r="D539" s="27" t="s">
        <v>309</v>
      </c>
      <c r="E539" s="27"/>
      <c r="F539" s="27"/>
      <c r="G539" s="27"/>
      <c r="H539" s="27"/>
      <c r="I539" s="13">
        <f>I540+I544+I552</f>
        <v>13061.5</v>
      </c>
      <c r="J539" s="13">
        <f>J540+J544+J552</f>
        <v>13274.000000000002</v>
      </c>
      <c r="K539" s="13">
        <f>K540+K544+K552</f>
        <v>13274.000000000002</v>
      </c>
    </row>
    <row r="540" spans="1:11" ht="15">
      <c r="A540" s="6" t="s">
        <v>438</v>
      </c>
      <c r="B540" s="27" t="s">
        <v>525</v>
      </c>
      <c r="C540" s="27" t="s">
        <v>387</v>
      </c>
      <c r="D540" s="27" t="s">
        <v>309</v>
      </c>
      <c r="E540" s="27" t="s">
        <v>500</v>
      </c>
      <c r="F540" s="27"/>
      <c r="G540" s="27"/>
      <c r="H540" s="27"/>
      <c r="I540" s="13">
        <f aca="true" t="shared" si="75" ref="I540:K542">I541</f>
        <v>3447.9</v>
      </c>
      <c r="J540" s="13">
        <f t="shared" si="75"/>
        <v>3447.9</v>
      </c>
      <c r="K540" s="13">
        <f t="shared" si="75"/>
        <v>3447.9</v>
      </c>
    </row>
    <row r="541" spans="1:11" ht="15">
      <c r="A541" s="7" t="s">
        <v>20</v>
      </c>
      <c r="B541" s="27" t="s">
        <v>525</v>
      </c>
      <c r="C541" s="27" t="s">
        <v>387</v>
      </c>
      <c r="D541" s="27" t="s">
        <v>309</v>
      </c>
      <c r="E541" s="27" t="s">
        <v>500</v>
      </c>
      <c r="F541" s="27" t="s">
        <v>387</v>
      </c>
      <c r="G541" s="27"/>
      <c r="H541" s="27"/>
      <c r="I541" s="13">
        <f t="shared" si="75"/>
        <v>3447.9</v>
      </c>
      <c r="J541" s="13">
        <f t="shared" si="75"/>
        <v>3447.9</v>
      </c>
      <c r="K541" s="13">
        <f t="shared" si="75"/>
        <v>3447.9</v>
      </c>
    </row>
    <row r="542" spans="1:11" ht="78">
      <c r="A542" s="34" t="s">
        <v>13</v>
      </c>
      <c r="B542" s="27" t="s">
        <v>525</v>
      </c>
      <c r="C542" s="27" t="s">
        <v>387</v>
      </c>
      <c r="D542" s="27" t="s">
        <v>309</v>
      </c>
      <c r="E542" s="27" t="s">
        <v>500</v>
      </c>
      <c r="F542" s="27" t="s">
        <v>387</v>
      </c>
      <c r="G542" s="27" t="s">
        <v>204</v>
      </c>
      <c r="H542" s="27"/>
      <c r="I542" s="13">
        <f t="shared" si="75"/>
        <v>3447.9</v>
      </c>
      <c r="J542" s="13">
        <f t="shared" si="75"/>
        <v>3447.9</v>
      </c>
      <c r="K542" s="13">
        <f t="shared" si="75"/>
        <v>3447.9</v>
      </c>
    </row>
    <row r="543" spans="1:11" ht="30.75">
      <c r="A543" s="15" t="s">
        <v>189</v>
      </c>
      <c r="B543" s="27" t="s">
        <v>525</v>
      </c>
      <c r="C543" s="27" t="s">
        <v>387</v>
      </c>
      <c r="D543" s="27" t="s">
        <v>309</v>
      </c>
      <c r="E543" s="27" t="s">
        <v>500</v>
      </c>
      <c r="F543" s="27" t="s">
        <v>387</v>
      </c>
      <c r="G543" s="27" t="s">
        <v>204</v>
      </c>
      <c r="H543" s="27" t="s">
        <v>425</v>
      </c>
      <c r="I543" s="13">
        <f>'прил Ведомств'!J155</f>
        <v>3447.9</v>
      </c>
      <c r="J543" s="13">
        <f>'прил Ведомств'!K155</f>
        <v>3447.9</v>
      </c>
      <c r="K543" s="13">
        <f>'прил Ведомств'!L155</f>
        <v>3447.9</v>
      </c>
    </row>
    <row r="544" spans="1:11" ht="15">
      <c r="A544" s="6" t="s">
        <v>510</v>
      </c>
      <c r="B544" s="27" t="s">
        <v>525</v>
      </c>
      <c r="C544" s="27" t="s">
        <v>387</v>
      </c>
      <c r="D544" s="27" t="s">
        <v>309</v>
      </c>
      <c r="E544" s="27" t="s">
        <v>52</v>
      </c>
      <c r="F544" s="27"/>
      <c r="G544" s="27"/>
      <c r="H544" s="27"/>
      <c r="I544" s="13">
        <f>I545+I549</f>
        <v>105</v>
      </c>
      <c r="J544" s="13">
        <f>J545+J549</f>
        <v>105</v>
      </c>
      <c r="K544" s="13">
        <f>K545+K549</f>
        <v>105</v>
      </c>
    </row>
    <row r="545" spans="1:11" ht="30.75">
      <c r="A545" s="7" t="s">
        <v>202</v>
      </c>
      <c r="B545" s="27" t="s">
        <v>525</v>
      </c>
      <c r="C545" s="27" t="s">
        <v>387</v>
      </c>
      <c r="D545" s="27" t="s">
        <v>309</v>
      </c>
      <c r="E545" s="27" t="s">
        <v>52</v>
      </c>
      <c r="F545" s="27" t="s">
        <v>380</v>
      </c>
      <c r="G545" s="27"/>
      <c r="H545" s="27"/>
      <c r="I545" s="13">
        <f>I546</f>
        <v>75</v>
      </c>
      <c r="J545" s="13">
        <f>J546</f>
        <v>75</v>
      </c>
      <c r="K545" s="13">
        <f>K546</f>
        <v>75</v>
      </c>
    </row>
    <row r="546" spans="1:11" ht="15">
      <c r="A546" s="6" t="s">
        <v>562</v>
      </c>
      <c r="B546" s="27" t="s">
        <v>525</v>
      </c>
      <c r="C546" s="27" t="s">
        <v>387</v>
      </c>
      <c r="D546" s="27" t="s">
        <v>309</v>
      </c>
      <c r="E546" s="27" t="s">
        <v>52</v>
      </c>
      <c r="F546" s="27" t="s">
        <v>380</v>
      </c>
      <c r="G546" s="27" t="s">
        <v>468</v>
      </c>
      <c r="H546" s="27"/>
      <c r="I546" s="13">
        <f>I547+I548</f>
        <v>75</v>
      </c>
      <c r="J546" s="13">
        <f>J547+J548</f>
        <v>75</v>
      </c>
      <c r="K546" s="13">
        <f>K547+K548</f>
        <v>75</v>
      </c>
    </row>
    <row r="547" spans="1:11" ht="30.75">
      <c r="A547" s="15" t="s">
        <v>189</v>
      </c>
      <c r="B547" s="27" t="s">
        <v>525</v>
      </c>
      <c r="C547" s="27" t="s">
        <v>387</v>
      </c>
      <c r="D547" s="27" t="s">
        <v>309</v>
      </c>
      <c r="E547" s="27" t="s">
        <v>52</v>
      </c>
      <c r="F547" s="27" t="s">
        <v>380</v>
      </c>
      <c r="G547" s="27" t="s">
        <v>468</v>
      </c>
      <c r="H547" s="27" t="s">
        <v>425</v>
      </c>
      <c r="I547" s="13">
        <f>'прил Ведомств'!J160</f>
        <v>60</v>
      </c>
      <c r="J547" s="13">
        <f>'прил Ведомств'!K160</f>
        <v>60</v>
      </c>
      <c r="K547" s="13">
        <f>'прил Ведомств'!L160</f>
        <v>60</v>
      </c>
    </row>
    <row r="548" spans="1:11" ht="15">
      <c r="A548" s="31" t="s">
        <v>450</v>
      </c>
      <c r="B548" s="27" t="s">
        <v>525</v>
      </c>
      <c r="C548" s="27" t="s">
        <v>387</v>
      </c>
      <c r="D548" s="27" t="s">
        <v>309</v>
      </c>
      <c r="E548" s="27" t="s">
        <v>52</v>
      </c>
      <c r="F548" s="27" t="s">
        <v>380</v>
      </c>
      <c r="G548" s="27" t="s">
        <v>468</v>
      </c>
      <c r="H548" s="27" t="s">
        <v>507</v>
      </c>
      <c r="I548" s="13">
        <f>'прил Ведомств'!J161</f>
        <v>15</v>
      </c>
      <c r="J548" s="13">
        <f>'прил Ведомств'!K161</f>
        <v>15</v>
      </c>
      <c r="K548" s="13">
        <f>'прил Ведомств'!L161</f>
        <v>15</v>
      </c>
    </row>
    <row r="549" spans="1:11" ht="15">
      <c r="A549" s="7" t="s">
        <v>543</v>
      </c>
      <c r="B549" s="27" t="s">
        <v>525</v>
      </c>
      <c r="C549" s="27" t="s">
        <v>387</v>
      </c>
      <c r="D549" s="27" t="s">
        <v>309</v>
      </c>
      <c r="E549" s="27" t="s">
        <v>52</v>
      </c>
      <c r="F549" s="27" t="s">
        <v>3</v>
      </c>
      <c r="G549" s="27"/>
      <c r="H549" s="27"/>
      <c r="I549" s="13">
        <f aca="true" t="shared" si="76" ref="I549:K550">I550</f>
        <v>30</v>
      </c>
      <c r="J549" s="13">
        <f t="shared" si="76"/>
        <v>30</v>
      </c>
      <c r="K549" s="13">
        <f t="shared" si="76"/>
        <v>30</v>
      </c>
    </row>
    <row r="550" spans="1:11" ht="15">
      <c r="A550" s="6" t="s">
        <v>562</v>
      </c>
      <c r="B550" s="27" t="s">
        <v>525</v>
      </c>
      <c r="C550" s="27" t="s">
        <v>387</v>
      </c>
      <c r="D550" s="27" t="s">
        <v>309</v>
      </c>
      <c r="E550" s="27" t="s">
        <v>52</v>
      </c>
      <c r="F550" s="27" t="s">
        <v>3</v>
      </c>
      <c r="G550" s="27" t="s">
        <v>468</v>
      </c>
      <c r="H550" s="27"/>
      <c r="I550" s="13">
        <f t="shared" si="76"/>
        <v>30</v>
      </c>
      <c r="J550" s="13">
        <f t="shared" si="76"/>
        <v>30</v>
      </c>
      <c r="K550" s="13">
        <f t="shared" si="76"/>
        <v>30</v>
      </c>
    </row>
    <row r="551" spans="1:11" ht="15">
      <c r="A551" s="15" t="s">
        <v>345</v>
      </c>
      <c r="B551" s="27" t="s">
        <v>525</v>
      </c>
      <c r="C551" s="27" t="s">
        <v>387</v>
      </c>
      <c r="D551" s="27" t="s">
        <v>309</v>
      </c>
      <c r="E551" s="27" t="s">
        <v>52</v>
      </c>
      <c r="F551" s="27" t="s">
        <v>3</v>
      </c>
      <c r="G551" s="27" t="s">
        <v>468</v>
      </c>
      <c r="H551" s="27" t="s">
        <v>0</v>
      </c>
      <c r="I551" s="13">
        <f>'прил Ведомств'!J164</f>
        <v>30</v>
      </c>
      <c r="J551" s="13">
        <f>'прил Ведомств'!K164</f>
        <v>30</v>
      </c>
      <c r="K551" s="13">
        <f>'прил Ведомств'!L164</f>
        <v>30</v>
      </c>
    </row>
    <row r="552" spans="1:11" ht="46.5">
      <c r="A552" s="6" t="s">
        <v>45</v>
      </c>
      <c r="B552" s="27" t="s">
        <v>525</v>
      </c>
      <c r="C552" s="27" t="s">
        <v>387</v>
      </c>
      <c r="D552" s="27" t="s">
        <v>309</v>
      </c>
      <c r="E552" s="27" t="s">
        <v>269</v>
      </c>
      <c r="F552" s="27"/>
      <c r="G552" s="27"/>
      <c r="H552" s="27"/>
      <c r="I552" s="13">
        <f>I553+I559</f>
        <v>9508.6</v>
      </c>
      <c r="J552" s="13">
        <f>J553+J559</f>
        <v>9721.100000000002</v>
      </c>
      <c r="K552" s="13">
        <f>K553+K559</f>
        <v>9721.100000000002</v>
      </c>
    </row>
    <row r="553" spans="1:11" ht="46.5">
      <c r="A553" s="7" t="s">
        <v>151</v>
      </c>
      <c r="B553" s="27" t="s">
        <v>525</v>
      </c>
      <c r="C553" s="27" t="s">
        <v>387</v>
      </c>
      <c r="D553" s="27" t="s">
        <v>309</v>
      </c>
      <c r="E553" s="27" t="s">
        <v>269</v>
      </c>
      <c r="F553" s="27" t="s">
        <v>380</v>
      </c>
      <c r="G553" s="27"/>
      <c r="H553" s="27"/>
      <c r="I553" s="13">
        <f>I554+I557</f>
        <v>9090.6</v>
      </c>
      <c r="J553" s="13">
        <f>J554+J557</f>
        <v>9303.100000000002</v>
      </c>
      <c r="K553" s="13">
        <f>K554+K557</f>
        <v>9303.100000000002</v>
      </c>
    </row>
    <row r="554" spans="1:11" ht="15">
      <c r="A554" s="6" t="s">
        <v>28</v>
      </c>
      <c r="B554" s="27" t="s">
        <v>525</v>
      </c>
      <c r="C554" s="27" t="s">
        <v>387</v>
      </c>
      <c r="D554" s="27" t="s">
        <v>309</v>
      </c>
      <c r="E554" s="27" t="s">
        <v>269</v>
      </c>
      <c r="F554" s="27" t="s">
        <v>380</v>
      </c>
      <c r="G554" s="27" t="s">
        <v>430</v>
      </c>
      <c r="H554" s="27"/>
      <c r="I554" s="13">
        <f>I555+I556</f>
        <v>6332.8</v>
      </c>
      <c r="J554" s="13">
        <f>J555+J556</f>
        <v>6545.300000000001</v>
      </c>
      <c r="K554" s="13">
        <f>K555+K556</f>
        <v>6545.300000000001</v>
      </c>
    </row>
    <row r="555" spans="1:11" ht="15">
      <c r="A555" s="15" t="s">
        <v>544</v>
      </c>
      <c r="B555" s="27" t="s">
        <v>525</v>
      </c>
      <c r="C555" s="27" t="s">
        <v>387</v>
      </c>
      <c r="D555" s="27" t="s">
        <v>309</v>
      </c>
      <c r="E555" s="27" t="s">
        <v>269</v>
      </c>
      <c r="F555" s="27" t="s">
        <v>380</v>
      </c>
      <c r="G555" s="27" t="s">
        <v>430</v>
      </c>
      <c r="H555" s="27" t="s">
        <v>91</v>
      </c>
      <c r="I555" s="13">
        <f>'прил Ведомств'!J168</f>
        <v>6265.7</v>
      </c>
      <c r="J555" s="13">
        <f>'прил Ведомств'!K168</f>
        <v>6289.500000000001</v>
      </c>
      <c r="K555" s="13">
        <f>'прил Ведомств'!L168</f>
        <v>6289.500000000001</v>
      </c>
    </row>
    <row r="556" spans="1:11" ht="30.75">
      <c r="A556" s="15" t="s">
        <v>189</v>
      </c>
      <c r="B556" s="27" t="s">
        <v>525</v>
      </c>
      <c r="C556" s="27" t="s">
        <v>387</v>
      </c>
      <c r="D556" s="27" t="s">
        <v>309</v>
      </c>
      <c r="E556" s="27" t="s">
        <v>269</v>
      </c>
      <c r="F556" s="27" t="s">
        <v>380</v>
      </c>
      <c r="G556" s="27" t="s">
        <v>430</v>
      </c>
      <c r="H556" s="27" t="s">
        <v>425</v>
      </c>
      <c r="I556" s="13">
        <f>'прил Ведомств'!J169</f>
        <v>67.1</v>
      </c>
      <c r="J556" s="13">
        <f>'прил Ведомств'!K169</f>
        <v>255.79999999999998</v>
      </c>
      <c r="K556" s="13">
        <f>'прил Ведомств'!L169</f>
        <v>255.79999999999998</v>
      </c>
    </row>
    <row r="557" spans="1:11" ht="62.25">
      <c r="A557" s="76" t="s">
        <v>601</v>
      </c>
      <c r="B557" s="27" t="s">
        <v>525</v>
      </c>
      <c r="C557" s="27" t="s">
        <v>387</v>
      </c>
      <c r="D557" s="27" t="s">
        <v>309</v>
      </c>
      <c r="E557" s="27" t="s">
        <v>269</v>
      </c>
      <c r="F557" s="27" t="s">
        <v>380</v>
      </c>
      <c r="G557" s="27" t="s">
        <v>347</v>
      </c>
      <c r="H557" s="27"/>
      <c r="I557" s="13">
        <f>I558</f>
        <v>2757.8</v>
      </c>
      <c r="J557" s="13">
        <f>J558</f>
        <v>2757.8</v>
      </c>
      <c r="K557" s="13">
        <f>K558</f>
        <v>2757.8</v>
      </c>
    </row>
    <row r="558" spans="1:11" ht="15">
      <c r="A558" s="15" t="s">
        <v>544</v>
      </c>
      <c r="B558" s="27" t="s">
        <v>525</v>
      </c>
      <c r="C558" s="27" t="s">
        <v>387</v>
      </c>
      <c r="D558" s="27" t="s">
        <v>309</v>
      </c>
      <c r="E558" s="27" t="s">
        <v>269</v>
      </c>
      <c r="F558" s="27" t="s">
        <v>380</v>
      </c>
      <c r="G558" s="27" t="s">
        <v>347</v>
      </c>
      <c r="H558" s="27" t="s">
        <v>91</v>
      </c>
      <c r="I558" s="13">
        <f>'прил Ведомств'!J171</f>
        <v>2757.8</v>
      </c>
      <c r="J558" s="13">
        <f>'прил Ведомств'!K171</f>
        <v>2757.8</v>
      </c>
      <c r="K558" s="13">
        <f>'прил Ведомств'!L171</f>
        <v>2757.8</v>
      </c>
    </row>
    <row r="559" spans="1:11" ht="30.75">
      <c r="A559" s="7" t="s">
        <v>405</v>
      </c>
      <c r="B559" s="27" t="s">
        <v>525</v>
      </c>
      <c r="C559" s="27" t="s">
        <v>387</v>
      </c>
      <c r="D559" s="27" t="s">
        <v>309</v>
      </c>
      <c r="E559" s="27" t="s">
        <v>269</v>
      </c>
      <c r="F559" s="27" t="s">
        <v>3</v>
      </c>
      <c r="G559" s="27"/>
      <c r="H559" s="27"/>
      <c r="I559" s="13">
        <f>I560+I562+I564</f>
        <v>418</v>
      </c>
      <c r="J559" s="13">
        <f>J560+J562+J564</f>
        <v>418</v>
      </c>
      <c r="K559" s="13">
        <f>K560+K562+K564</f>
        <v>418</v>
      </c>
    </row>
    <row r="560" spans="1:11" ht="15">
      <c r="A560" s="6" t="s">
        <v>465</v>
      </c>
      <c r="B560" s="27" t="s">
        <v>525</v>
      </c>
      <c r="C560" s="27" t="s">
        <v>387</v>
      </c>
      <c r="D560" s="27" t="s">
        <v>309</v>
      </c>
      <c r="E560" s="27" t="s">
        <v>269</v>
      </c>
      <c r="F560" s="27" t="s">
        <v>3</v>
      </c>
      <c r="G560" s="27" t="s">
        <v>213</v>
      </c>
      <c r="H560" s="27"/>
      <c r="I560" s="13">
        <f>I561</f>
        <v>110</v>
      </c>
      <c r="J560" s="13">
        <f>J561</f>
        <v>110</v>
      </c>
      <c r="K560" s="13">
        <f>K561</f>
        <v>110</v>
      </c>
    </row>
    <row r="561" spans="1:11" ht="30.75">
      <c r="A561" s="15" t="s">
        <v>189</v>
      </c>
      <c r="B561" s="27" t="s">
        <v>525</v>
      </c>
      <c r="C561" s="27" t="s">
        <v>387</v>
      </c>
      <c r="D561" s="27" t="s">
        <v>309</v>
      </c>
      <c r="E561" s="27" t="s">
        <v>269</v>
      </c>
      <c r="F561" s="27" t="s">
        <v>3</v>
      </c>
      <c r="G561" s="27" t="s">
        <v>213</v>
      </c>
      <c r="H561" s="27" t="s">
        <v>425</v>
      </c>
      <c r="I561" s="13">
        <f>'прил Ведомств'!J174</f>
        <v>110</v>
      </c>
      <c r="J561" s="13">
        <f>'прил Ведомств'!K174</f>
        <v>110</v>
      </c>
      <c r="K561" s="13">
        <f>'прил Ведомств'!L174</f>
        <v>110</v>
      </c>
    </row>
    <row r="562" spans="1:11" ht="62.25">
      <c r="A562" s="6" t="s">
        <v>176</v>
      </c>
      <c r="B562" s="27" t="s">
        <v>525</v>
      </c>
      <c r="C562" s="27" t="s">
        <v>387</v>
      </c>
      <c r="D562" s="27" t="s">
        <v>309</v>
      </c>
      <c r="E562" s="27" t="s">
        <v>269</v>
      </c>
      <c r="F562" s="27" t="s">
        <v>3</v>
      </c>
      <c r="G562" s="27" t="s">
        <v>502</v>
      </c>
      <c r="H562" s="27"/>
      <c r="I562" s="13">
        <f>I563</f>
        <v>300</v>
      </c>
      <c r="J562" s="13">
        <f>J563</f>
        <v>300</v>
      </c>
      <c r="K562" s="13">
        <f>K563</f>
        <v>300</v>
      </c>
    </row>
    <row r="563" spans="1:11" ht="15">
      <c r="A563" s="15" t="s">
        <v>345</v>
      </c>
      <c r="B563" s="27" t="s">
        <v>525</v>
      </c>
      <c r="C563" s="27" t="s">
        <v>387</v>
      </c>
      <c r="D563" s="27" t="s">
        <v>309</v>
      </c>
      <c r="E563" s="27" t="s">
        <v>269</v>
      </c>
      <c r="F563" s="27" t="s">
        <v>3</v>
      </c>
      <c r="G563" s="27" t="s">
        <v>502</v>
      </c>
      <c r="H563" s="27" t="s">
        <v>0</v>
      </c>
      <c r="I563" s="13">
        <f>'прил Ведомств'!J176</f>
        <v>300</v>
      </c>
      <c r="J563" s="13">
        <f>'прил Ведомств'!K176</f>
        <v>300</v>
      </c>
      <c r="K563" s="13">
        <f>'прил Ведомств'!L176</f>
        <v>300</v>
      </c>
    </row>
    <row r="564" spans="1:11" ht="15">
      <c r="A564" s="6" t="s">
        <v>124</v>
      </c>
      <c r="B564" s="27" t="s">
        <v>525</v>
      </c>
      <c r="C564" s="27" t="s">
        <v>387</v>
      </c>
      <c r="D564" s="27" t="s">
        <v>309</v>
      </c>
      <c r="E564" s="27" t="s">
        <v>269</v>
      </c>
      <c r="F564" s="27" t="s">
        <v>3</v>
      </c>
      <c r="G564" s="27" t="s">
        <v>457</v>
      </c>
      <c r="H564" s="27"/>
      <c r="I564" s="13">
        <f>I565</f>
        <v>8</v>
      </c>
      <c r="J564" s="13">
        <f>J565</f>
        <v>8</v>
      </c>
      <c r="K564" s="13">
        <f>K565</f>
        <v>8</v>
      </c>
    </row>
    <row r="565" spans="1:11" ht="15">
      <c r="A565" s="15" t="s">
        <v>544</v>
      </c>
      <c r="B565" s="27" t="s">
        <v>525</v>
      </c>
      <c r="C565" s="27" t="s">
        <v>387</v>
      </c>
      <c r="D565" s="27" t="s">
        <v>309</v>
      </c>
      <c r="E565" s="27" t="s">
        <v>269</v>
      </c>
      <c r="F565" s="27" t="s">
        <v>3</v>
      </c>
      <c r="G565" s="27" t="s">
        <v>457</v>
      </c>
      <c r="H565" s="27" t="s">
        <v>91</v>
      </c>
      <c r="I565" s="13">
        <f>'прил Ведомств'!J178</f>
        <v>8</v>
      </c>
      <c r="J565" s="13">
        <f>'прил Ведомств'!K178</f>
        <v>8</v>
      </c>
      <c r="K565" s="13">
        <f>'прил Ведомств'!L178</f>
        <v>8</v>
      </c>
    </row>
    <row r="566" spans="1:12" s="98" customFormat="1" ht="16.5">
      <c r="A566" s="107" t="s">
        <v>184</v>
      </c>
      <c r="B566" s="95" t="s">
        <v>356</v>
      </c>
      <c r="C566" s="40"/>
      <c r="D566" s="40"/>
      <c r="E566" s="40"/>
      <c r="F566" s="40"/>
      <c r="G566" s="40"/>
      <c r="H566" s="40"/>
      <c r="I566" s="96">
        <f>I567+I598</f>
        <v>42335</v>
      </c>
      <c r="J566" s="96">
        <f>J567+J598</f>
        <v>40153.5</v>
      </c>
      <c r="K566" s="96">
        <f>K567+K598</f>
        <v>40950.9</v>
      </c>
      <c r="L566" s="97"/>
    </row>
    <row r="567" spans="1:11" ht="15">
      <c r="A567" s="6" t="s">
        <v>304</v>
      </c>
      <c r="B567" s="27" t="s">
        <v>356</v>
      </c>
      <c r="C567" s="27" t="s">
        <v>380</v>
      </c>
      <c r="D567" s="27"/>
      <c r="E567" s="27"/>
      <c r="F567" s="27"/>
      <c r="G567" s="27"/>
      <c r="H567" s="27"/>
      <c r="I567" s="13">
        <f>I568</f>
        <v>41760</v>
      </c>
      <c r="J567" s="13">
        <f>J568</f>
        <v>39454.5</v>
      </c>
      <c r="K567" s="13">
        <f>K568</f>
        <v>39775.9</v>
      </c>
    </row>
    <row r="568" spans="1:11" ht="50.25">
      <c r="A568" s="109" t="s">
        <v>494</v>
      </c>
      <c r="B568" s="27" t="s">
        <v>356</v>
      </c>
      <c r="C568" s="27" t="s">
        <v>380</v>
      </c>
      <c r="D568" s="101" t="s">
        <v>426</v>
      </c>
      <c r="E568" s="95"/>
      <c r="F568" s="95"/>
      <c r="G568" s="95"/>
      <c r="H568" s="95"/>
      <c r="I568" s="13">
        <f>I569+I584+I589</f>
        <v>41760</v>
      </c>
      <c r="J568" s="13">
        <f>J569+J584+J589</f>
        <v>39454.5</v>
      </c>
      <c r="K568" s="13">
        <f>K569+K584+K589</f>
        <v>39775.9</v>
      </c>
    </row>
    <row r="569" spans="1:11" ht="30.75">
      <c r="A569" s="7" t="s">
        <v>568</v>
      </c>
      <c r="B569" s="27" t="s">
        <v>356</v>
      </c>
      <c r="C569" s="27" t="s">
        <v>380</v>
      </c>
      <c r="D569" s="27" t="s">
        <v>426</v>
      </c>
      <c r="E569" s="27" t="s">
        <v>264</v>
      </c>
      <c r="F569" s="27" t="s">
        <v>380</v>
      </c>
      <c r="G569" s="27"/>
      <c r="H569" s="27"/>
      <c r="I569" s="13">
        <f>I570+I574+I576+I578+I582+I580</f>
        <v>24718.5</v>
      </c>
      <c r="J569" s="13">
        <f>J570+J574+J576+J578+J582+J580</f>
        <v>24528.9</v>
      </c>
      <c r="K569" s="13">
        <f>K570+K574+K576+K578+K582+K580</f>
        <v>24850.300000000003</v>
      </c>
    </row>
    <row r="570" spans="1:11" ht="15">
      <c r="A570" s="6" t="s">
        <v>446</v>
      </c>
      <c r="B570" s="27" t="s">
        <v>356</v>
      </c>
      <c r="C570" s="27" t="s">
        <v>380</v>
      </c>
      <c r="D570" s="27" t="s">
        <v>426</v>
      </c>
      <c r="E570" s="27" t="s">
        <v>264</v>
      </c>
      <c r="F570" s="27" t="s">
        <v>380</v>
      </c>
      <c r="G570" s="27" t="s">
        <v>68</v>
      </c>
      <c r="H570" s="27"/>
      <c r="I570" s="13">
        <f>I571+I572+I573</f>
        <v>17237.100000000002</v>
      </c>
      <c r="J570" s="13">
        <f>J571+J572+J573</f>
        <v>17047.5</v>
      </c>
      <c r="K570" s="13">
        <f>K571+K572+K573</f>
        <v>17368.9</v>
      </c>
    </row>
    <row r="571" spans="1:11" ht="15">
      <c r="A571" s="15" t="s">
        <v>49</v>
      </c>
      <c r="B571" s="27" t="s">
        <v>356</v>
      </c>
      <c r="C571" s="27" t="s">
        <v>380</v>
      </c>
      <c r="D571" s="27" t="s">
        <v>426</v>
      </c>
      <c r="E571" s="27" t="s">
        <v>264</v>
      </c>
      <c r="F571" s="27" t="s">
        <v>380</v>
      </c>
      <c r="G571" s="27" t="s">
        <v>68</v>
      </c>
      <c r="H571" s="27" t="s">
        <v>339</v>
      </c>
      <c r="I571" s="13">
        <f>'прил Ведомств'!J616</f>
        <v>12838.1</v>
      </c>
      <c r="J571" s="13">
        <f>'прил Ведомств'!K616</f>
        <v>12838.1</v>
      </c>
      <c r="K571" s="13">
        <f>'прил Ведомств'!L616</f>
        <v>12838.1</v>
      </c>
    </row>
    <row r="572" spans="1:11" ht="30.75">
      <c r="A572" s="15" t="s">
        <v>189</v>
      </c>
      <c r="B572" s="27" t="s">
        <v>356</v>
      </c>
      <c r="C572" s="27" t="s">
        <v>380</v>
      </c>
      <c r="D572" s="27" t="s">
        <v>426</v>
      </c>
      <c r="E572" s="27" t="s">
        <v>264</v>
      </c>
      <c r="F572" s="27" t="s">
        <v>380</v>
      </c>
      <c r="G572" s="27" t="s">
        <v>68</v>
      </c>
      <c r="H572" s="27" t="s">
        <v>425</v>
      </c>
      <c r="I572" s="13">
        <f>'прил Ведомств'!J617</f>
        <v>4397.8</v>
      </c>
      <c r="J572" s="13">
        <f>'прил Ведомств'!K617</f>
        <v>4208.2</v>
      </c>
      <c r="K572" s="13">
        <f>'прил Ведомств'!L617</f>
        <v>4529.6</v>
      </c>
    </row>
    <row r="573" spans="1:11" ht="15">
      <c r="A573" s="15" t="s">
        <v>443</v>
      </c>
      <c r="B573" s="27" t="s">
        <v>356</v>
      </c>
      <c r="C573" s="27" t="s">
        <v>380</v>
      </c>
      <c r="D573" s="27" t="s">
        <v>426</v>
      </c>
      <c r="E573" s="27" t="s">
        <v>264</v>
      </c>
      <c r="F573" s="27" t="s">
        <v>380</v>
      </c>
      <c r="G573" s="27" t="s">
        <v>68</v>
      </c>
      <c r="H573" s="27" t="s">
        <v>540</v>
      </c>
      <c r="I573" s="13">
        <f>'прил Ведомств'!J618</f>
        <v>1.2</v>
      </c>
      <c r="J573" s="13">
        <f>'прил Ведомств'!K618</f>
        <v>1.2</v>
      </c>
      <c r="K573" s="13">
        <f>'прил Ведомств'!L618</f>
        <v>1.2</v>
      </c>
    </row>
    <row r="574" spans="1:11" ht="62.25">
      <c r="A574" s="76" t="s">
        <v>601</v>
      </c>
      <c r="B574" s="27" t="s">
        <v>356</v>
      </c>
      <c r="C574" s="27" t="s">
        <v>380</v>
      </c>
      <c r="D574" s="27" t="s">
        <v>426</v>
      </c>
      <c r="E574" s="27" t="s">
        <v>264</v>
      </c>
      <c r="F574" s="27" t="s">
        <v>380</v>
      </c>
      <c r="G574" s="27" t="s">
        <v>347</v>
      </c>
      <c r="H574" s="27"/>
      <c r="I574" s="13">
        <f>I575</f>
        <v>5688.9</v>
      </c>
      <c r="J574" s="13">
        <f>J575</f>
        <v>5688.9</v>
      </c>
      <c r="K574" s="13">
        <f>K575</f>
        <v>5688.9</v>
      </c>
    </row>
    <row r="575" spans="1:11" ht="15">
      <c r="A575" s="15" t="s">
        <v>49</v>
      </c>
      <c r="B575" s="27" t="s">
        <v>356</v>
      </c>
      <c r="C575" s="27" t="s">
        <v>380</v>
      </c>
      <c r="D575" s="27" t="s">
        <v>426</v>
      </c>
      <c r="E575" s="27" t="s">
        <v>264</v>
      </c>
      <c r="F575" s="27" t="s">
        <v>380</v>
      </c>
      <c r="G575" s="27" t="s">
        <v>347</v>
      </c>
      <c r="H575" s="27" t="s">
        <v>339</v>
      </c>
      <c r="I575" s="13">
        <f>'прил Ведомств'!J620</f>
        <v>5688.9</v>
      </c>
      <c r="J575" s="13">
        <f>'прил Ведомств'!K620</f>
        <v>5688.9</v>
      </c>
      <c r="K575" s="13">
        <f>'прил Ведомств'!L620</f>
        <v>5688.9</v>
      </c>
    </row>
    <row r="576" spans="1:11" ht="15">
      <c r="A576" s="6" t="s">
        <v>138</v>
      </c>
      <c r="B576" s="27" t="s">
        <v>356</v>
      </c>
      <c r="C576" s="27" t="s">
        <v>380</v>
      </c>
      <c r="D576" s="27" t="s">
        <v>426</v>
      </c>
      <c r="E576" s="27" t="s">
        <v>264</v>
      </c>
      <c r="F576" s="27" t="s">
        <v>380</v>
      </c>
      <c r="G576" s="27" t="s">
        <v>14</v>
      </c>
      <c r="H576" s="27"/>
      <c r="I576" s="13">
        <f>I577</f>
        <v>340</v>
      </c>
      <c r="J576" s="13">
        <f>J577</f>
        <v>340</v>
      </c>
      <c r="K576" s="13">
        <f>K577</f>
        <v>340</v>
      </c>
    </row>
    <row r="577" spans="1:11" ht="30.75">
      <c r="A577" s="15" t="s">
        <v>189</v>
      </c>
      <c r="B577" s="27" t="s">
        <v>356</v>
      </c>
      <c r="C577" s="27" t="s">
        <v>380</v>
      </c>
      <c r="D577" s="27" t="s">
        <v>426</v>
      </c>
      <c r="E577" s="27" t="s">
        <v>264</v>
      </c>
      <c r="F577" s="27" t="s">
        <v>380</v>
      </c>
      <c r="G577" s="27" t="s">
        <v>14</v>
      </c>
      <c r="H577" s="27" t="s">
        <v>425</v>
      </c>
      <c r="I577" s="13">
        <f>'прил Ведомств'!J622</f>
        <v>340</v>
      </c>
      <c r="J577" s="13">
        <f>'прил Ведомств'!K622</f>
        <v>340</v>
      </c>
      <c r="K577" s="13">
        <f>'прил Ведомств'!L622</f>
        <v>340</v>
      </c>
    </row>
    <row r="578" spans="1:11" ht="46.5">
      <c r="A578" s="6" t="s">
        <v>480</v>
      </c>
      <c r="B578" s="27" t="s">
        <v>356</v>
      </c>
      <c r="C578" s="27" t="s">
        <v>380</v>
      </c>
      <c r="D578" s="27" t="s">
        <v>426</v>
      </c>
      <c r="E578" s="27" t="s">
        <v>264</v>
      </c>
      <c r="F578" s="27" t="s">
        <v>380</v>
      </c>
      <c r="G578" s="27" t="s">
        <v>194</v>
      </c>
      <c r="H578" s="27"/>
      <c r="I578" s="13">
        <f>I579</f>
        <v>0</v>
      </c>
      <c r="J578" s="13">
        <f>J579</f>
        <v>0</v>
      </c>
      <c r="K578" s="13">
        <f>K579</f>
        <v>0</v>
      </c>
    </row>
    <row r="579" spans="1:11" ht="15">
      <c r="A579" s="15" t="s">
        <v>17</v>
      </c>
      <c r="B579" s="27" t="s">
        <v>356</v>
      </c>
      <c r="C579" s="27" t="s">
        <v>380</v>
      </c>
      <c r="D579" s="27" t="s">
        <v>426</v>
      </c>
      <c r="E579" s="27" t="s">
        <v>264</v>
      </c>
      <c r="F579" s="27" t="s">
        <v>380</v>
      </c>
      <c r="G579" s="27" t="s">
        <v>194</v>
      </c>
      <c r="H579" s="27" t="s">
        <v>161</v>
      </c>
      <c r="I579" s="13">
        <f>'прил Ведомств'!J624</f>
        <v>0</v>
      </c>
      <c r="J579" s="13">
        <f>'прил Ведомств'!K624</f>
        <v>0</v>
      </c>
      <c r="K579" s="13">
        <f>'прил Ведомств'!L624</f>
        <v>0</v>
      </c>
    </row>
    <row r="580" spans="1:11" ht="46.5">
      <c r="A580" s="6" t="s">
        <v>342</v>
      </c>
      <c r="B580" s="27" t="s">
        <v>356</v>
      </c>
      <c r="C580" s="27" t="s">
        <v>380</v>
      </c>
      <c r="D580" s="16" t="s">
        <v>426</v>
      </c>
      <c r="E580" s="27" t="s">
        <v>264</v>
      </c>
      <c r="F580" s="27" t="s">
        <v>380</v>
      </c>
      <c r="G580" s="27" t="s">
        <v>85</v>
      </c>
      <c r="H580" s="27"/>
      <c r="I580" s="13">
        <f>I581</f>
        <v>0</v>
      </c>
      <c r="J580" s="13">
        <f>J581</f>
        <v>0</v>
      </c>
      <c r="K580" s="13">
        <f>K581</f>
        <v>0</v>
      </c>
    </row>
    <row r="581" spans="1:11" ht="30.75">
      <c r="A581" s="15" t="s">
        <v>189</v>
      </c>
      <c r="B581" s="27" t="s">
        <v>356</v>
      </c>
      <c r="C581" s="27" t="s">
        <v>380</v>
      </c>
      <c r="D581" s="27" t="s">
        <v>426</v>
      </c>
      <c r="E581" s="27" t="s">
        <v>264</v>
      </c>
      <c r="F581" s="27" t="s">
        <v>380</v>
      </c>
      <c r="G581" s="27" t="s">
        <v>85</v>
      </c>
      <c r="H581" s="27" t="s">
        <v>425</v>
      </c>
      <c r="I581" s="13">
        <f>'прил Ведомств'!J626</f>
        <v>0</v>
      </c>
      <c r="J581" s="13">
        <f>'прил Ведомств'!K626</f>
        <v>0</v>
      </c>
      <c r="K581" s="13">
        <f>'прил Ведомств'!L626</f>
        <v>0</v>
      </c>
    </row>
    <row r="582" spans="1:11" ht="30.75">
      <c r="A582" s="6" t="s">
        <v>83</v>
      </c>
      <c r="B582" s="27" t="s">
        <v>356</v>
      </c>
      <c r="C582" s="27" t="s">
        <v>380</v>
      </c>
      <c r="D582" s="27" t="s">
        <v>426</v>
      </c>
      <c r="E582" s="27" t="s">
        <v>264</v>
      </c>
      <c r="F582" s="27" t="s">
        <v>380</v>
      </c>
      <c r="G582" s="27" t="s">
        <v>378</v>
      </c>
      <c r="H582" s="27"/>
      <c r="I582" s="13">
        <f>I583</f>
        <v>1452.5</v>
      </c>
      <c r="J582" s="13">
        <f>J583</f>
        <v>1452.5</v>
      </c>
      <c r="K582" s="13">
        <f>K583</f>
        <v>1452.5</v>
      </c>
    </row>
    <row r="583" spans="1:11" ht="30.75">
      <c r="A583" s="15" t="s">
        <v>189</v>
      </c>
      <c r="B583" s="27" t="s">
        <v>356</v>
      </c>
      <c r="C583" s="27" t="s">
        <v>380</v>
      </c>
      <c r="D583" s="27" t="s">
        <v>426</v>
      </c>
      <c r="E583" s="27" t="s">
        <v>264</v>
      </c>
      <c r="F583" s="27" t="s">
        <v>380</v>
      </c>
      <c r="G583" s="27" t="s">
        <v>378</v>
      </c>
      <c r="H583" s="27" t="s">
        <v>425</v>
      </c>
      <c r="I583" s="13">
        <f>'прил Ведомств'!J628</f>
        <v>1452.5</v>
      </c>
      <c r="J583" s="13">
        <f>'прил Ведомств'!K628</f>
        <v>1452.5</v>
      </c>
      <c r="K583" s="13">
        <f>'прил Ведомств'!L628</f>
        <v>1452.5</v>
      </c>
    </row>
    <row r="584" spans="1:11" ht="46.5">
      <c r="A584" s="7" t="s">
        <v>156</v>
      </c>
      <c r="B584" s="27" t="s">
        <v>356</v>
      </c>
      <c r="C584" s="27" t="s">
        <v>380</v>
      </c>
      <c r="D584" s="27" t="s">
        <v>426</v>
      </c>
      <c r="E584" s="27" t="s">
        <v>264</v>
      </c>
      <c r="F584" s="27" t="s">
        <v>3</v>
      </c>
      <c r="G584" s="27"/>
      <c r="H584" s="27"/>
      <c r="I584" s="13">
        <f>I585+I587</f>
        <v>4834.3</v>
      </c>
      <c r="J584" s="13">
        <f>J585+J587</f>
        <v>4886.2</v>
      </c>
      <c r="K584" s="13">
        <f>K585+K587</f>
        <v>4886.2</v>
      </c>
    </row>
    <row r="585" spans="1:11" ht="15">
      <c r="A585" s="6" t="s">
        <v>446</v>
      </c>
      <c r="B585" s="27" t="s">
        <v>356</v>
      </c>
      <c r="C585" s="27" t="s">
        <v>380</v>
      </c>
      <c r="D585" s="27" t="s">
        <v>426</v>
      </c>
      <c r="E585" s="27" t="s">
        <v>264</v>
      </c>
      <c r="F585" s="27" t="s">
        <v>3</v>
      </c>
      <c r="G585" s="27" t="s">
        <v>68</v>
      </c>
      <c r="H585" s="27"/>
      <c r="I585" s="13">
        <f>I586</f>
        <v>3653.7000000000003</v>
      </c>
      <c r="J585" s="13">
        <f>J586</f>
        <v>3705.6</v>
      </c>
      <c r="K585" s="13">
        <f>K586</f>
        <v>3705.6</v>
      </c>
    </row>
    <row r="586" spans="1:11" ht="15">
      <c r="A586" s="15" t="s">
        <v>236</v>
      </c>
      <c r="B586" s="27" t="s">
        <v>356</v>
      </c>
      <c r="C586" s="27" t="s">
        <v>380</v>
      </c>
      <c r="D586" s="27" t="s">
        <v>426</v>
      </c>
      <c r="E586" s="27" t="s">
        <v>264</v>
      </c>
      <c r="F586" s="27" t="s">
        <v>3</v>
      </c>
      <c r="G586" s="27" t="s">
        <v>68</v>
      </c>
      <c r="H586" s="27" t="s">
        <v>130</v>
      </c>
      <c r="I586" s="13">
        <f>'прил Ведомств'!J631</f>
        <v>3653.7000000000003</v>
      </c>
      <c r="J586" s="13">
        <f>'прил Ведомств'!K631</f>
        <v>3705.6</v>
      </c>
      <c r="K586" s="13">
        <f>'прил Ведомств'!L631</f>
        <v>3705.6</v>
      </c>
    </row>
    <row r="587" spans="1:11" ht="62.25">
      <c r="A587" s="76" t="s">
        <v>601</v>
      </c>
      <c r="B587" s="27" t="s">
        <v>356</v>
      </c>
      <c r="C587" s="27" t="s">
        <v>380</v>
      </c>
      <c r="D587" s="27" t="s">
        <v>426</v>
      </c>
      <c r="E587" s="27" t="s">
        <v>264</v>
      </c>
      <c r="F587" s="27" t="s">
        <v>3</v>
      </c>
      <c r="G587" s="27" t="s">
        <v>347</v>
      </c>
      <c r="H587" s="27"/>
      <c r="I587" s="13">
        <f>I588</f>
        <v>1180.6</v>
      </c>
      <c r="J587" s="13">
        <f>J588</f>
        <v>1180.6</v>
      </c>
      <c r="K587" s="13">
        <f>K588</f>
        <v>1180.6</v>
      </c>
    </row>
    <row r="588" spans="1:11" ht="15">
      <c r="A588" s="15" t="s">
        <v>236</v>
      </c>
      <c r="B588" s="27" t="s">
        <v>356</v>
      </c>
      <c r="C588" s="27" t="s">
        <v>380</v>
      </c>
      <c r="D588" s="27" t="s">
        <v>426</v>
      </c>
      <c r="E588" s="27" t="s">
        <v>264</v>
      </c>
      <c r="F588" s="27" t="s">
        <v>3</v>
      </c>
      <c r="G588" s="27" t="s">
        <v>347</v>
      </c>
      <c r="H588" s="27" t="s">
        <v>130</v>
      </c>
      <c r="I588" s="13">
        <f>'прил Ведомств'!J633</f>
        <v>1180.6</v>
      </c>
      <c r="J588" s="13">
        <f>'прил Ведомств'!K633</f>
        <v>1180.6</v>
      </c>
      <c r="K588" s="13">
        <f>'прил Ведомств'!L633</f>
        <v>1180.6</v>
      </c>
    </row>
    <row r="589" spans="1:11" ht="46.5">
      <c r="A589" s="7" t="s">
        <v>344</v>
      </c>
      <c r="B589" s="27" t="s">
        <v>356</v>
      </c>
      <c r="C589" s="27" t="s">
        <v>380</v>
      </c>
      <c r="D589" s="27" t="s">
        <v>426</v>
      </c>
      <c r="E589" s="27" t="s">
        <v>264</v>
      </c>
      <c r="F589" s="27" t="s">
        <v>69</v>
      </c>
      <c r="G589" s="27"/>
      <c r="H589" s="27"/>
      <c r="I589" s="13">
        <f>I590+I592+I594+I596</f>
        <v>12207.2</v>
      </c>
      <c r="J589" s="13">
        <f>J590+J592+J594+J596</f>
        <v>10039.4</v>
      </c>
      <c r="K589" s="13">
        <f>K590+K592+K594+K596</f>
        <v>10039.4</v>
      </c>
    </row>
    <row r="590" spans="1:11" ht="15">
      <c r="A590" s="6" t="s">
        <v>446</v>
      </c>
      <c r="B590" s="27" t="s">
        <v>356</v>
      </c>
      <c r="C590" s="27" t="s">
        <v>380</v>
      </c>
      <c r="D590" s="27" t="s">
        <v>426</v>
      </c>
      <c r="E590" s="27" t="s">
        <v>264</v>
      </c>
      <c r="F590" s="27" t="s">
        <v>69</v>
      </c>
      <c r="G590" s="27" t="s">
        <v>68</v>
      </c>
      <c r="H590" s="27"/>
      <c r="I590" s="13">
        <f>I591</f>
        <v>6539.900000000001</v>
      </c>
      <c r="J590" s="13">
        <f>J591</f>
        <v>8354.1</v>
      </c>
      <c r="K590" s="13">
        <f>K591</f>
        <v>8354.1</v>
      </c>
    </row>
    <row r="591" spans="1:11" ht="15">
      <c r="A591" s="15" t="s">
        <v>236</v>
      </c>
      <c r="B591" s="27" t="s">
        <v>356</v>
      </c>
      <c r="C591" s="27" t="s">
        <v>380</v>
      </c>
      <c r="D591" s="27" t="s">
        <v>426</v>
      </c>
      <c r="E591" s="27" t="s">
        <v>264</v>
      </c>
      <c r="F591" s="27" t="s">
        <v>69</v>
      </c>
      <c r="G591" s="27" t="s">
        <v>68</v>
      </c>
      <c r="H591" s="27" t="s">
        <v>130</v>
      </c>
      <c r="I591" s="13">
        <f>'прил Ведомств'!J636</f>
        <v>6539.900000000001</v>
      </c>
      <c r="J591" s="13">
        <f>'прил Ведомств'!K636</f>
        <v>8354.1</v>
      </c>
      <c r="K591" s="13">
        <f>'прил Ведомств'!L636</f>
        <v>8354.1</v>
      </c>
    </row>
    <row r="592" spans="1:11" ht="62.25">
      <c r="A592" s="76" t="s">
        <v>601</v>
      </c>
      <c r="B592" s="27" t="s">
        <v>356</v>
      </c>
      <c r="C592" s="27" t="s">
        <v>380</v>
      </c>
      <c r="D592" s="27" t="s">
        <v>426</v>
      </c>
      <c r="E592" s="27" t="s">
        <v>264</v>
      </c>
      <c r="F592" s="27" t="s">
        <v>69</v>
      </c>
      <c r="G592" s="27" t="s">
        <v>347</v>
      </c>
      <c r="H592" s="27"/>
      <c r="I592" s="13">
        <f>I593</f>
        <v>1685.3</v>
      </c>
      <c r="J592" s="13">
        <f>J593</f>
        <v>1685.3</v>
      </c>
      <c r="K592" s="13">
        <f>K593</f>
        <v>1685.3</v>
      </c>
    </row>
    <row r="593" spans="1:11" ht="15">
      <c r="A593" s="15" t="s">
        <v>236</v>
      </c>
      <c r="B593" s="27" t="s">
        <v>356</v>
      </c>
      <c r="C593" s="27" t="s">
        <v>380</v>
      </c>
      <c r="D593" s="27" t="s">
        <v>426</v>
      </c>
      <c r="E593" s="27" t="s">
        <v>264</v>
      </c>
      <c r="F593" s="27" t="s">
        <v>69</v>
      </c>
      <c r="G593" s="27" t="s">
        <v>347</v>
      </c>
      <c r="H593" s="27" t="s">
        <v>130</v>
      </c>
      <c r="I593" s="13">
        <f>'прил Ведомств'!J638</f>
        <v>1685.3</v>
      </c>
      <c r="J593" s="13">
        <f>'прил Ведомств'!K638</f>
        <v>1685.3</v>
      </c>
      <c r="K593" s="13">
        <f>'прил Ведомств'!L638</f>
        <v>1685.3</v>
      </c>
    </row>
    <row r="594" spans="1:11" ht="46.5">
      <c r="A594" s="6" t="s">
        <v>222</v>
      </c>
      <c r="B594" s="27" t="s">
        <v>356</v>
      </c>
      <c r="C594" s="27" t="s">
        <v>380</v>
      </c>
      <c r="D594" s="27" t="s">
        <v>426</v>
      </c>
      <c r="E594" s="27" t="s">
        <v>264</v>
      </c>
      <c r="F594" s="27" t="s">
        <v>69</v>
      </c>
      <c r="G594" s="27" t="s">
        <v>115</v>
      </c>
      <c r="H594" s="27"/>
      <c r="I594" s="13">
        <f>I595</f>
        <v>3000</v>
      </c>
      <c r="J594" s="13">
        <f>J595</f>
        <v>0</v>
      </c>
      <c r="K594" s="13">
        <f>K595</f>
        <v>0</v>
      </c>
    </row>
    <row r="595" spans="1:11" ht="15">
      <c r="A595" s="15" t="s">
        <v>236</v>
      </c>
      <c r="B595" s="27" t="s">
        <v>356</v>
      </c>
      <c r="C595" s="27" t="s">
        <v>380</v>
      </c>
      <c r="D595" s="27" t="s">
        <v>426</v>
      </c>
      <c r="E595" s="27" t="s">
        <v>264</v>
      </c>
      <c r="F595" s="27" t="s">
        <v>69</v>
      </c>
      <c r="G595" s="27" t="s">
        <v>115</v>
      </c>
      <c r="H595" s="27" t="s">
        <v>130</v>
      </c>
      <c r="I595" s="13">
        <f>'прил Ведомств'!J640</f>
        <v>3000</v>
      </c>
      <c r="J595" s="13">
        <f>'прил Ведомств'!K640</f>
        <v>0</v>
      </c>
      <c r="K595" s="13">
        <f>'прил Ведомств'!L640</f>
        <v>0</v>
      </c>
    </row>
    <row r="596" spans="1:11" ht="30.75">
      <c r="A596" s="6" t="s">
        <v>622</v>
      </c>
      <c r="B596" s="27" t="s">
        <v>356</v>
      </c>
      <c r="C596" s="27" t="s">
        <v>380</v>
      </c>
      <c r="D596" s="27" t="s">
        <v>426</v>
      </c>
      <c r="E596" s="27" t="s">
        <v>264</v>
      </c>
      <c r="F596" s="27" t="s">
        <v>69</v>
      </c>
      <c r="G596" s="27" t="s">
        <v>621</v>
      </c>
      <c r="H596" s="27"/>
      <c r="I596" s="13">
        <f>I597</f>
        <v>982</v>
      </c>
      <c r="J596" s="13">
        <f>J597</f>
        <v>0</v>
      </c>
      <c r="K596" s="13">
        <f>K597</f>
        <v>0</v>
      </c>
    </row>
    <row r="597" spans="1:11" ht="15">
      <c r="A597" s="15" t="s">
        <v>236</v>
      </c>
      <c r="B597" s="27" t="s">
        <v>356</v>
      </c>
      <c r="C597" s="27" t="s">
        <v>380</v>
      </c>
      <c r="D597" s="27" t="s">
        <v>426</v>
      </c>
      <c r="E597" s="27" t="s">
        <v>264</v>
      </c>
      <c r="F597" s="27" t="s">
        <v>69</v>
      </c>
      <c r="G597" s="27" t="s">
        <v>621</v>
      </c>
      <c r="H597" s="27" t="s">
        <v>130</v>
      </c>
      <c r="I597" s="13">
        <f>'прил Ведомств'!J642</f>
        <v>982</v>
      </c>
      <c r="J597" s="13">
        <f>'прил Ведомств'!K642</f>
        <v>0</v>
      </c>
      <c r="K597" s="13">
        <f>'прил Ведомств'!L642</f>
        <v>0</v>
      </c>
    </row>
    <row r="598" spans="1:11" ht="15">
      <c r="A598" s="6" t="s">
        <v>410</v>
      </c>
      <c r="B598" s="27" t="s">
        <v>356</v>
      </c>
      <c r="C598" s="27" t="s">
        <v>404</v>
      </c>
      <c r="D598" s="27"/>
      <c r="E598" s="27"/>
      <c r="F598" s="27"/>
      <c r="G598" s="27"/>
      <c r="H598" s="27"/>
      <c r="I598" s="13">
        <f>I599</f>
        <v>575</v>
      </c>
      <c r="J598" s="13">
        <f>J599</f>
        <v>699</v>
      </c>
      <c r="K598" s="13">
        <f>K599</f>
        <v>1175</v>
      </c>
    </row>
    <row r="599" spans="1:11" ht="50.25">
      <c r="A599" s="109" t="s">
        <v>494</v>
      </c>
      <c r="B599" s="27" t="s">
        <v>356</v>
      </c>
      <c r="C599" s="27" t="s">
        <v>404</v>
      </c>
      <c r="D599" s="27" t="s">
        <v>426</v>
      </c>
      <c r="E599" s="27"/>
      <c r="F599" s="27"/>
      <c r="G599" s="27"/>
      <c r="H599" s="27"/>
      <c r="I599" s="13">
        <f>I603+I601</f>
        <v>575</v>
      </c>
      <c r="J599" s="13">
        <f>J603+J601</f>
        <v>699</v>
      </c>
      <c r="K599" s="13">
        <f>K603+K601</f>
        <v>1175</v>
      </c>
    </row>
    <row r="600" spans="1:11" ht="46.5">
      <c r="A600" s="7" t="s">
        <v>156</v>
      </c>
      <c r="B600" s="27" t="s">
        <v>356</v>
      </c>
      <c r="C600" s="27" t="s">
        <v>404</v>
      </c>
      <c r="D600" s="27" t="s">
        <v>426</v>
      </c>
      <c r="E600" s="27" t="s">
        <v>264</v>
      </c>
      <c r="F600" s="27" t="s">
        <v>3</v>
      </c>
      <c r="G600" s="27"/>
      <c r="H600" s="27"/>
      <c r="I600" s="13">
        <f aca="true" t="shared" si="77" ref="I600:K601">I601</f>
        <v>30</v>
      </c>
      <c r="J600" s="13">
        <f t="shared" si="77"/>
        <v>30</v>
      </c>
      <c r="K600" s="13">
        <f t="shared" si="77"/>
        <v>595</v>
      </c>
    </row>
    <row r="601" spans="1:11" ht="15">
      <c r="A601" s="6" t="s">
        <v>446</v>
      </c>
      <c r="B601" s="27" t="s">
        <v>356</v>
      </c>
      <c r="C601" s="27" t="s">
        <v>404</v>
      </c>
      <c r="D601" s="27" t="s">
        <v>426</v>
      </c>
      <c r="E601" s="27" t="s">
        <v>264</v>
      </c>
      <c r="F601" s="27" t="s">
        <v>3</v>
      </c>
      <c r="G601" s="27" t="s">
        <v>68</v>
      </c>
      <c r="H601" s="27"/>
      <c r="I601" s="13">
        <f t="shared" si="77"/>
        <v>30</v>
      </c>
      <c r="J601" s="13">
        <f t="shared" si="77"/>
        <v>30</v>
      </c>
      <c r="K601" s="13">
        <f t="shared" si="77"/>
        <v>595</v>
      </c>
    </row>
    <row r="602" spans="1:11" ht="15">
      <c r="A602" s="15" t="s">
        <v>236</v>
      </c>
      <c r="B602" s="27" t="s">
        <v>356</v>
      </c>
      <c r="C602" s="27" t="s">
        <v>404</v>
      </c>
      <c r="D602" s="27" t="s">
        <v>426</v>
      </c>
      <c r="E602" s="27" t="s">
        <v>264</v>
      </c>
      <c r="F602" s="27" t="s">
        <v>3</v>
      </c>
      <c r="G602" s="27" t="s">
        <v>68</v>
      </c>
      <c r="H602" s="27" t="s">
        <v>130</v>
      </c>
      <c r="I602" s="13">
        <f>'прил Ведомств'!J647</f>
        <v>30</v>
      </c>
      <c r="J602" s="13">
        <f>'прил Ведомств'!K647</f>
        <v>30</v>
      </c>
      <c r="K602" s="13">
        <f>'прил Ведомств'!L647</f>
        <v>595</v>
      </c>
    </row>
    <row r="603" spans="1:11" ht="46.5">
      <c r="A603" s="7" t="s">
        <v>344</v>
      </c>
      <c r="B603" s="27" t="s">
        <v>356</v>
      </c>
      <c r="C603" s="27" t="s">
        <v>404</v>
      </c>
      <c r="D603" s="27" t="s">
        <v>426</v>
      </c>
      <c r="E603" s="27" t="s">
        <v>264</v>
      </c>
      <c r="F603" s="27" t="s">
        <v>69</v>
      </c>
      <c r="G603" s="27"/>
      <c r="H603" s="27"/>
      <c r="I603" s="13">
        <f>I606+I604</f>
        <v>545</v>
      </c>
      <c r="J603" s="13">
        <f>J606+J604</f>
        <v>669</v>
      </c>
      <c r="K603" s="13">
        <f>K606+K604</f>
        <v>580</v>
      </c>
    </row>
    <row r="604" spans="1:11" ht="15">
      <c r="A604" s="6" t="s">
        <v>446</v>
      </c>
      <c r="B604" s="27" t="s">
        <v>356</v>
      </c>
      <c r="C604" s="27" t="s">
        <v>404</v>
      </c>
      <c r="D604" s="27" t="s">
        <v>426</v>
      </c>
      <c r="E604" s="27" t="s">
        <v>264</v>
      </c>
      <c r="F604" s="27" t="s">
        <v>69</v>
      </c>
      <c r="G604" s="27" t="s">
        <v>68</v>
      </c>
      <c r="H604" s="27"/>
      <c r="I604" s="13">
        <f>I605</f>
        <v>480</v>
      </c>
      <c r="J604" s="13">
        <f>J605</f>
        <v>484</v>
      </c>
      <c r="K604" s="13">
        <f>K605</f>
        <v>430</v>
      </c>
    </row>
    <row r="605" spans="1:11" ht="15">
      <c r="A605" s="15" t="s">
        <v>236</v>
      </c>
      <c r="B605" s="27" t="s">
        <v>356</v>
      </c>
      <c r="C605" s="27" t="s">
        <v>404</v>
      </c>
      <c r="D605" s="27" t="s">
        <v>426</v>
      </c>
      <c r="E605" s="27" t="s">
        <v>264</v>
      </c>
      <c r="F605" s="27" t="s">
        <v>69</v>
      </c>
      <c r="G605" s="27" t="s">
        <v>68</v>
      </c>
      <c r="H605" s="27" t="s">
        <v>130</v>
      </c>
      <c r="I605" s="13">
        <f>'прил Ведомств'!J650</f>
        <v>480</v>
      </c>
      <c r="J605" s="13">
        <f>'прил Ведомств'!K650</f>
        <v>484</v>
      </c>
      <c r="K605" s="13">
        <f>'прил Ведомств'!L650</f>
        <v>430</v>
      </c>
    </row>
    <row r="606" spans="1:11" ht="15">
      <c r="A606" s="6" t="s">
        <v>268</v>
      </c>
      <c r="B606" s="27" t="s">
        <v>356</v>
      </c>
      <c r="C606" s="27" t="s">
        <v>404</v>
      </c>
      <c r="D606" s="27" t="s">
        <v>426</v>
      </c>
      <c r="E606" s="27" t="s">
        <v>264</v>
      </c>
      <c r="F606" s="27" t="s">
        <v>69</v>
      </c>
      <c r="G606" s="27" t="s">
        <v>215</v>
      </c>
      <c r="H606" s="27"/>
      <c r="I606" s="13">
        <f>I607+I608+I609</f>
        <v>65</v>
      </c>
      <c r="J606" s="13">
        <f>J607+J608+J609</f>
        <v>185</v>
      </c>
      <c r="K606" s="13">
        <f>K607+K608+K609</f>
        <v>150</v>
      </c>
    </row>
    <row r="607" spans="1:11" ht="30.75">
      <c r="A607" s="15" t="s">
        <v>189</v>
      </c>
      <c r="B607" s="27" t="s">
        <v>356</v>
      </c>
      <c r="C607" s="27" t="s">
        <v>404</v>
      </c>
      <c r="D607" s="27" t="s">
        <v>426</v>
      </c>
      <c r="E607" s="27" t="s">
        <v>264</v>
      </c>
      <c r="F607" s="27" t="s">
        <v>69</v>
      </c>
      <c r="G607" s="27" t="s">
        <v>215</v>
      </c>
      <c r="H607" s="27" t="s">
        <v>425</v>
      </c>
      <c r="I607" s="13">
        <f>'прил Ведомств'!J652</f>
        <v>35</v>
      </c>
      <c r="J607" s="13">
        <f>'прил Ведомств'!K652</f>
        <v>160</v>
      </c>
      <c r="K607" s="13">
        <f>'прил Ведомств'!L652</f>
        <v>125</v>
      </c>
    </row>
    <row r="608" spans="1:11" ht="15">
      <c r="A608" s="31" t="s">
        <v>450</v>
      </c>
      <c r="B608" s="27" t="s">
        <v>356</v>
      </c>
      <c r="C608" s="27" t="s">
        <v>404</v>
      </c>
      <c r="D608" s="27" t="s">
        <v>426</v>
      </c>
      <c r="E608" s="27" t="s">
        <v>264</v>
      </c>
      <c r="F608" s="27" t="s">
        <v>69</v>
      </c>
      <c r="G608" s="27" t="s">
        <v>215</v>
      </c>
      <c r="H608" s="27" t="s">
        <v>507</v>
      </c>
      <c r="I608" s="13">
        <f>'прил Ведомств'!J653</f>
        <v>30</v>
      </c>
      <c r="J608" s="13">
        <f>'прил Ведомств'!K653</f>
        <v>25</v>
      </c>
      <c r="K608" s="13">
        <f>'прил Ведомств'!L653</f>
        <v>25</v>
      </c>
    </row>
    <row r="609" spans="1:11" ht="15">
      <c r="A609" s="15" t="s">
        <v>236</v>
      </c>
      <c r="B609" s="27" t="s">
        <v>356</v>
      </c>
      <c r="C609" s="27" t="s">
        <v>404</v>
      </c>
      <c r="D609" s="27" t="s">
        <v>426</v>
      </c>
      <c r="E609" s="27" t="s">
        <v>264</v>
      </c>
      <c r="F609" s="27" t="s">
        <v>69</v>
      </c>
      <c r="G609" s="27" t="s">
        <v>215</v>
      </c>
      <c r="H609" s="27" t="s">
        <v>130</v>
      </c>
      <c r="I609" s="13">
        <f>'прил Ведомств'!J654</f>
        <v>0</v>
      </c>
      <c r="J609" s="13">
        <f>'прил Ведомств'!K654</f>
        <v>0</v>
      </c>
      <c r="K609" s="13">
        <f>'прил Ведомств'!L654</f>
        <v>0</v>
      </c>
    </row>
    <row r="610" spans="1:12" s="98" customFormat="1" ht="16.5">
      <c r="A610" s="115" t="s">
        <v>539</v>
      </c>
      <c r="B610" s="95" t="s">
        <v>387</v>
      </c>
      <c r="C610" s="95"/>
      <c r="D610" s="95"/>
      <c r="E610" s="95"/>
      <c r="F610" s="95"/>
      <c r="G610" s="95"/>
      <c r="H610" s="95"/>
      <c r="I610" s="96">
        <f aca="true" t="shared" si="78" ref="I610:K613">I611</f>
        <v>727.9</v>
      </c>
      <c r="J610" s="96">
        <f t="shared" si="78"/>
        <v>727.9</v>
      </c>
      <c r="K610" s="96">
        <f t="shared" si="78"/>
        <v>727.9</v>
      </c>
      <c r="L610" s="97"/>
    </row>
    <row r="611" spans="1:11" ht="15">
      <c r="A611" s="6" t="s">
        <v>162</v>
      </c>
      <c r="B611" s="27" t="s">
        <v>387</v>
      </c>
      <c r="C611" s="27" t="s">
        <v>525</v>
      </c>
      <c r="D611" s="27"/>
      <c r="E611" s="27"/>
      <c r="F611" s="27"/>
      <c r="G611" s="27"/>
      <c r="H611" s="27"/>
      <c r="I611" s="13">
        <f t="shared" si="78"/>
        <v>727.9</v>
      </c>
      <c r="J611" s="13">
        <f t="shared" si="78"/>
        <v>727.9</v>
      </c>
      <c r="K611" s="13">
        <f t="shared" si="78"/>
        <v>727.9</v>
      </c>
    </row>
    <row r="612" spans="1:11" ht="30.75">
      <c r="A612" s="23" t="s">
        <v>136</v>
      </c>
      <c r="B612" s="27" t="s">
        <v>387</v>
      </c>
      <c r="C612" s="27" t="s">
        <v>525</v>
      </c>
      <c r="D612" s="27" t="s">
        <v>24</v>
      </c>
      <c r="E612" s="27"/>
      <c r="F612" s="27"/>
      <c r="G612" s="27"/>
      <c r="H612" s="27"/>
      <c r="I612" s="13">
        <f t="shared" si="78"/>
        <v>727.9</v>
      </c>
      <c r="J612" s="13">
        <f t="shared" si="78"/>
        <v>727.9</v>
      </c>
      <c r="K612" s="13">
        <f t="shared" si="78"/>
        <v>727.9</v>
      </c>
    </row>
    <row r="613" spans="1:11" ht="78">
      <c r="A613" s="119" t="s">
        <v>547</v>
      </c>
      <c r="B613" s="27" t="s">
        <v>387</v>
      </c>
      <c r="C613" s="27" t="s">
        <v>525</v>
      </c>
      <c r="D613" s="27" t="s">
        <v>24</v>
      </c>
      <c r="E613" s="27" t="s">
        <v>264</v>
      </c>
      <c r="F613" s="27" t="s">
        <v>369</v>
      </c>
      <c r="G613" s="27" t="s">
        <v>247</v>
      </c>
      <c r="H613" s="27"/>
      <c r="I613" s="13">
        <f t="shared" si="78"/>
        <v>727.9</v>
      </c>
      <c r="J613" s="13">
        <f t="shared" si="78"/>
        <v>727.9</v>
      </c>
      <c r="K613" s="13">
        <f t="shared" si="78"/>
        <v>727.9</v>
      </c>
    </row>
    <row r="614" spans="1:11" ht="30.75">
      <c r="A614" s="99" t="s">
        <v>189</v>
      </c>
      <c r="B614" s="27" t="s">
        <v>387</v>
      </c>
      <c r="C614" s="27" t="s">
        <v>525</v>
      </c>
      <c r="D614" s="27" t="s">
        <v>24</v>
      </c>
      <c r="E614" s="27" t="s">
        <v>264</v>
      </c>
      <c r="F614" s="27" t="s">
        <v>369</v>
      </c>
      <c r="G614" s="27" t="s">
        <v>247</v>
      </c>
      <c r="H614" s="27" t="s">
        <v>425</v>
      </c>
      <c r="I614" s="13">
        <f>'прил Ведомств'!J659</f>
        <v>727.9</v>
      </c>
      <c r="J614" s="13">
        <f>'прил Ведомств'!K659</f>
        <v>727.9</v>
      </c>
      <c r="K614" s="13">
        <f>'прил Ведомств'!L659</f>
        <v>727.9</v>
      </c>
    </row>
    <row r="615" spans="1:12" s="98" customFormat="1" ht="16.5">
      <c r="A615" s="40" t="s">
        <v>374</v>
      </c>
      <c r="B615" s="95" t="s">
        <v>301</v>
      </c>
      <c r="C615" s="40"/>
      <c r="D615" s="40"/>
      <c r="E615" s="40"/>
      <c r="F615" s="40"/>
      <c r="G615" s="40"/>
      <c r="H615" s="40"/>
      <c r="I615" s="96">
        <f>I616+I622+I666+I677</f>
        <v>47661.4</v>
      </c>
      <c r="J615" s="96">
        <f>J616+J622+J666+J677</f>
        <v>47516.700000000004</v>
      </c>
      <c r="K615" s="96">
        <f>K616+K622+K666+K677</f>
        <v>47439</v>
      </c>
      <c r="L615" s="97"/>
    </row>
    <row r="616" spans="1:11" ht="15">
      <c r="A616" s="57" t="s">
        <v>277</v>
      </c>
      <c r="B616" s="27" t="s">
        <v>301</v>
      </c>
      <c r="C616" s="27" t="s">
        <v>380</v>
      </c>
      <c r="D616" s="27"/>
      <c r="E616" s="27"/>
      <c r="F616" s="27"/>
      <c r="G616" s="27"/>
      <c r="H616" s="27"/>
      <c r="I616" s="13">
        <f aca="true" t="shared" si="79" ref="I616:K620">I617</f>
        <v>6211.3</v>
      </c>
      <c r="J616" s="13">
        <f t="shared" si="79"/>
        <v>6211.3</v>
      </c>
      <c r="K616" s="13">
        <f t="shared" si="79"/>
        <v>6211.3</v>
      </c>
    </row>
    <row r="617" spans="1:11" ht="50.25">
      <c r="A617" s="100" t="s">
        <v>538</v>
      </c>
      <c r="B617" s="27" t="s">
        <v>301</v>
      </c>
      <c r="C617" s="27" t="s">
        <v>380</v>
      </c>
      <c r="D617" s="101" t="s">
        <v>314</v>
      </c>
      <c r="E617" s="95"/>
      <c r="F617" s="27"/>
      <c r="G617" s="27"/>
      <c r="H617" s="5"/>
      <c r="I617" s="13">
        <f t="shared" si="79"/>
        <v>6211.3</v>
      </c>
      <c r="J617" s="13">
        <f t="shared" si="79"/>
        <v>6211.3</v>
      </c>
      <c r="K617" s="13">
        <f t="shared" si="79"/>
        <v>6211.3</v>
      </c>
    </row>
    <row r="618" spans="1:11" ht="30.75">
      <c r="A618" s="6" t="s">
        <v>172</v>
      </c>
      <c r="B618" s="27" t="s">
        <v>301</v>
      </c>
      <c r="C618" s="27" t="s">
        <v>380</v>
      </c>
      <c r="D618" s="27" t="s">
        <v>314</v>
      </c>
      <c r="E618" s="27" t="s">
        <v>500</v>
      </c>
      <c r="F618" s="27"/>
      <c r="G618" s="27"/>
      <c r="H618" s="5"/>
      <c r="I618" s="13">
        <f t="shared" si="79"/>
        <v>6211.3</v>
      </c>
      <c r="J618" s="13">
        <f t="shared" si="79"/>
        <v>6211.3</v>
      </c>
      <c r="K618" s="13">
        <f t="shared" si="79"/>
        <v>6211.3</v>
      </c>
    </row>
    <row r="619" spans="1:11" ht="30.75">
      <c r="A619" s="7" t="s">
        <v>104</v>
      </c>
      <c r="B619" s="27" t="s">
        <v>301</v>
      </c>
      <c r="C619" s="27" t="s">
        <v>380</v>
      </c>
      <c r="D619" s="27" t="s">
        <v>314</v>
      </c>
      <c r="E619" s="27" t="s">
        <v>500</v>
      </c>
      <c r="F619" s="27" t="s">
        <v>380</v>
      </c>
      <c r="G619" s="27"/>
      <c r="H619" s="5"/>
      <c r="I619" s="13">
        <f t="shared" si="79"/>
        <v>6211.3</v>
      </c>
      <c r="J619" s="13">
        <f t="shared" si="79"/>
        <v>6211.3</v>
      </c>
      <c r="K619" s="13">
        <f t="shared" si="79"/>
        <v>6211.3</v>
      </c>
    </row>
    <row r="620" spans="1:11" ht="46.5">
      <c r="A620" s="6" t="s">
        <v>519</v>
      </c>
      <c r="B620" s="27" t="s">
        <v>301</v>
      </c>
      <c r="C620" s="27" t="s">
        <v>380</v>
      </c>
      <c r="D620" s="27" t="s">
        <v>314</v>
      </c>
      <c r="E620" s="27" t="s">
        <v>500</v>
      </c>
      <c r="F620" s="27" t="s">
        <v>380</v>
      </c>
      <c r="G620" s="27" t="s">
        <v>436</v>
      </c>
      <c r="H620" s="5"/>
      <c r="I620" s="13">
        <f t="shared" si="79"/>
        <v>6211.3</v>
      </c>
      <c r="J620" s="13">
        <f t="shared" si="79"/>
        <v>6211.3</v>
      </c>
      <c r="K620" s="13">
        <f t="shared" si="79"/>
        <v>6211.3</v>
      </c>
    </row>
    <row r="621" spans="1:11" ht="15">
      <c r="A621" s="15" t="s">
        <v>242</v>
      </c>
      <c r="B621" s="27" t="s">
        <v>301</v>
      </c>
      <c r="C621" s="27" t="s">
        <v>380</v>
      </c>
      <c r="D621" s="27" t="s">
        <v>314</v>
      </c>
      <c r="E621" s="27" t="s">
        <v>500</v>
      </c>
      <c r="F621" s="27" t="s">
        <v>380</v>
      </c>
      <c r="G621" s="27" t="s">
        <v>436</v>
      </c>
      <c r="H621" s="27" t="s">
        <v>117</v>
      </c>
      <c r="I621" s="13">
        <f>'прил Ведомств'!J666</f>
        <v>6211.3</v>
      </c>
      <c r="J621" s="13">
        <f>'прил Ведомств'!K666</f>
        <v>6211.3</v>
      </c>
      <c r="K621" s="13">
        <f>'прил Ведомств'!L666</f>
        <v>6211.3</v>
      </c>
    </row>
    <row r="622" spans="1:11" ht="15">
      <c r="A622" s="57" t="s">
        <v>92</v>
      </c>
      <c r="B622" s="27" t="s">
        <v>301</v>
      </c>
      <c r="C622" s="27" t="s">
        <v>69</v>
      </c>
      <c r="D622" s="27"/>
      <c r="E622" s="27"/>
      <c r="F622" s="27"/>
      <c r="G622" s="27"/>
      <c r="H622" s="27"/>
      <c r="I622" s="13">
        <f>I623+I641+I645+I650+I654</f>
        <v>33894.7</v>
      </c>
      <c r="J622" s="13">
        <f>J623+J641+J645+J650+J654</f>
        <v>33749.9</v>
      </c>
      <c r="K622" s="13">
        <f>K623+K641+K645+K650+K654</f>
        <v>33672.2</v>
      </c>
    </row>
    <row r="623" spans="1:11" ht="30.75">
      <c r="A623" s="6" t="s">
        <v>505</v>
      </c>
      <c r="B623" s="27" t="s">
        <v>301</v>
      </c>
      <c r="C623" s="27" t="s">
        <v>69</v>
      </c>
      <c r="D623" s="27" t="s">
        <v>309</v>
      </c>
      <c r="E623" s="27"/>
      <c r="F623" s="27"/>
      <c r="G623" s="27"/>
      <c r="H623" s="27"/>
      <c r="I623" s="13">
        <f>I624+I630+I634</f>
        <v>4710.9</v>
      </c>
      <c r="J623" s="13">
        <f>J624+J630+J634</f>
        <v>4584.4</v>
      </c>
      <c r="K623" s="13">
        <f>K624+K630+K634</f>
        <v>4584.4</v>
      </c>
    </row>
    <row r="624" spans="1:11" ht="15">
      <c r="A624" s="6" t="s">
        <v>438</v>
      </c>
      <c r="B624" s="27" t="s">
        <v>301</v>
      </c>
      <c r="C624" s="27" t="s">
        <v>69</v>
      </c>
      <c r="D624" s="27" t="s">
        <v>309</v>
      </c>
      <c r="E624" s="27" t="s">
        <v>500</v>
      </c>
      <c r="F624" s="27"/>
      <c r="G624" s="27"/>
      <c r="H624" s="27"/>
      <c r="I624" s="13">
        <f>I625</f>
        <v>1166.5</v>
      </c>
      <c r="J624" s="13">
        <f>J625</f>
        <v>1040</v>
      </c>
      <c r="K624" s="13">
        <f>K625</f>
        <v>1040</v>
      </c>
    </row>
    <row r="625" spans="1:11" ht="15">
      <c r="A625" s="7" t="s">
        <v>244</v>
      </c>
      <c r="B625" s="27" t="s">
        <v>301</v>
      </c>
      <c r="C625" s="27" t="s">
        <v>69</v>
      </c>
      <c r="D625" s="27" t="s">
        <v>309</v>
      </c>
      <c r="E625" s="27" t="s">
        <v>500</v>
      </c>
      <c r="F625" s="27" t="s">
        <v>69</v>
      </c>
      <c r="G625" s="27"/>
      <c r="H625" s="27"/>
      <c r="I625" s="13">
        <f>I626+I628</f>
        <v>1166.5</v>
      </c>
      <c r="J625" s="13">
        <f>J626+J628</f>
        <v>1040</v>
      </c>
      <c r="K625" s="13">
        <f>K626+K628</f>
        <v>1040</v>
      </c>
    </row>
    <row r="626" spans="1:11" ht="30.75">
      <c r="A626" s="6" t="s">
        <v>10</v>
      </c>
      <c r="B626" s="27" t="s">
        <v>301</v>
      </c>
      <c r="C626" s="27" t="s">
        <v>69</v>
      </c>
      <c r="D626" s="27" t="s">
        <v>309</v>
      </c>
      <c r="E626" s="27" t="s">
        <v>500</v>
      </c>
      <c r="F626" s="27" t="s">
        <v>69</v>
      </c>
      <c r="G626" s="27" t="s">
        <v>517</v>
      </c>
      <c r="H626" s="27"/>
      <c r="I626" s="13">
        <f>I627</f>
        <v>1140</v>
      </c>
      <c r="J626" s="13">
        <f>J627</f>
        <v>1020</v>
      </c>
      <c r="K626" s="13">
        <f>K627</f>
        <v>1020</v>
      </c>
    </row>
    <row r="627" spans="1:11" ht="15">
      <c r="A627" s="15" t="s">
        <v>242</v>
      </c>
      <c r="B627" s="27" t="s">
        <v>301</v>
      </c>
      <c r="C627" s="27" t="s">
        <v>69</v>
      </c>
      <c r="D627" s="27" t="s">
        <v>309</v>
      </c>
      <c r="E627" s="27" t="s">
        <v>500</v>
      </c>
      <c r="F627" s="27" t="s">
        <v>69</v>
      </c>
      <c r="G627" s="27" t="s">
        <v>517</v>
      </c>
      <c r="H627" s="27" t="s">
        <v>117</v>
      </c>
      <c r="I627" s="13">
        <f>'прил Ведомств'!J185</f>
        <v>1140</v>
      </c>
      <c r="J627" s="13">
        <f>'прил Ведомств'!K185</f>
        <v>1020</v>
      </c>
      <c r="K627" s="13">
        <f>'прил Ведомств'!L185</f>
        <v>1020</v>
      </c>
    </row>
    <row r="628" spans="1:11" ht="62.25">
      <c r="A628" s="6" t="s">
        <v>271</v>
      </c>
      <c r="B628" s="27" t="s">
        <v>301</v>
      </c>
      <c r="C628" s="27" t="s">
        <v>69</v>
      </c>
      <c r="D628" s="27" t="s">
        <v>309</v>
      </c>
      <c r="E628" s="27" t="s">
        <v>500</v>
      </c>
      <c r="F628" s="27" t="s">
        <v>69</v>
      </c>
      <c r="G628" s="27" t="s">
        <v>30</v>
      </c>
      <c r="H628" s="27"/>
      <c r="I628" s="13">
        <f>I629</f>
        <v>26.5</v>
      </c>
      <c r="J628" s="13">
        <f>J629</f>
        <v>20</v>
      </c>
      <c r="K628" s="13">
        <f>K629</f>
        <v>20</v>
      </c>
    </row>
    <row r="629" spans="1:11" ht="15">
      <c r="A629" s="15" t="s">
        <v>242</v>
      </c>
      <c r="B629" s="27" t="s">
        <v>301</v>
      </c>
      <c r="C629" s="27" t="s">
        <v>69</v>
      </c>
      <c r="D629" s="27" t="s">
        <v>309</v>
      </c>
      <c r="E629" s="27" t="s">
        <v>500</v>
      </c>
      <c r="F629" s="27" t="s">
        <v>69</v>
      </c>
      <c r="G629" s="27" t="s">
        <v>30</v>
      </c>
      <c r="H629" s="27" t="s">
        <v>117</v>
      </c>
      <c r="I629" s="13">
        <f>'прил Ведомств'!J187</f>
        <v>26.5</v>
      </c>
      <c r="J629" s="13">
        <f>'прил Ведомств'!K187</f>
        <v>20</v>
      </c>
      <c r="K629" s="13">
        <f>'прил Ведомств'!L187</f>
        <v>20</v>
      </c>
    </row>
    <row r="630" spans="1:11" ht="15">
      <c r="A630" s="6" t="s">
        <v>531</v>
      </c>
      <c r="B630" s="27" t="s">
        <v>301</v>
      </c>
      <c r="C630" s="27" t="s">
        <v>69</v>
      </c>
      <c r="D630" s="27" t="s">
        <v>309</v>
      </c>
      <c r="E630" s="27" t="s">
        <v>359</v>
      </c>
      <c r="F630" s="27"/>
      <c r="G630" s="27"/>
      <c r="H630" s="27"/>
      <c r="I630" s="13">
        <f aca="true" t="shared" si="80" ref="I630:K632">I631</f>
        <v>60</v>
      </c>
      <c r="J630" s="13">
        <f t="shared" si="80"/>
        <v>60</v>
      </c>
      <c r="K630" s="13">
        <f t="shared" si="80"/>
        <v>60</v>
      </c>
    </row>
    <row r="631" spans="1:11" ht="15">
      <c r="A631" s="7" t="s">
        <v>244</v>
      </c>
      <c r="B631" s="27" t="s">
        <v>301</v>
      </c>
      <c r="C631" s="27" t="s">
        <v>69</v>
      </c>
      <c r="D631" s="27" t="s">
        <v>309</v>
      </c>
      <c r="E631" s="27" t="s">
        <v>359</v>
      </c>
      <c r="F631" s="27" t="s">
        <v>69</v>
      </c>
      <c r="G631" s="27"/>
      <c r="H631" s="27"/>
      <c r="I631" s="13">
        <f t="shared" si="80"/>
        <v>60</v>
      </c>
      <c r="J631" s="13">
        <f t="shared" si="80"/>
        <v>60</v>
      </c>
      <c r="K631" s="13">
        <f t="shared" si="80"/>
        <v>60</v>
      </c>
    </row>
    <row r="632" spans="1:11" ht="30.75">
      <c r="A632" s="6" t="s">
        <v>10</v>
      </c>
      <c r="B632" s="27" t="s">
        <v>301</v>
      </c>
      <c r="C632" s="27" t="s">
        <v>69</v>
      </c>
      <c r="D632" s="27" t="s">
        <v>309</v>
      </c>
      <c r="E632" s="27" t="s">
        <v>359</v>
      </c>
      <c r="F632" s="27" t="s">
        <v>69</v>
      </c>
      <c r="G632" s="27" t="s">
        <v>517</v>
      </c>
      <c r="H632" s="27"/>
      <c r="I632" s="13">
        <f t="shared" si="80"/>
        <v>60</v>
      </c>
      <c r="J632" s="13">
        <f t="shared" si="80"/>
        <v>60</v>
      </c>
      <c r="K632" s="13">
        <f t="shared" si="80"/>
        <v>60</v>
      </c>
    </row>
    <row r="633" spans="1:11" ht="15">
      <c r="A633" s="15" t="s">
        <v>242</v>
      </c>
      <c r="B633" s="27" t="s">
        <v>301</v>
      </c>
      <c r="C633" s="27" t="s">
        <v>69</v>
      </c>
      <c r="D633" s="27" t="s">
        <v>309</v>
      </c>
      <c r="E633" s="27" t="s">
        <v>359</v>
      </c>
      <c r="F633" s="27" t="s">
        <v>69</v>
      </c>
      <c r="G633" s="27" t="s">
        <v>517</v>
      </c>
      <c r="H633" s="27" t="s">
        <v>117</v>
      </c>
      <c r="I633" s="13">
        <f>'прил Ведомств'!J191</f>
        <v>60</v>
      </c>
      <c r="J633" s="13">
        <f>'прил Ведомств'!K191</f>
        <v>60</v>
      </c>
      <c r="K633" s="13">
        <f>'прил Ведомств'!L191</f>
        <v>60</v>
      </c>
    </row>
    <row r="634" spans="1:11" ht="46.5">
      <c r="A634" s="6" t="s">
        <v>45</v>
      </c>
      <c r="B634" s="27" t="s">
        <v>301</v>
      </c>
      <c r="C634" s="27" t="s">
        <v>69</v>
      </c>
      <c r="D634" s="27" t="s">
        <v>309</v>
      </c>
      <c r="E634" s="27" t="s">
        <v>269</v>
      </c>
      <c r="F634" s="27"/>
      <c r="G634" s="27"/>
      <c r="H634" s="27"/>
      <c r="I634" s="13">
        <f>I635</f>
        <v>3484.3999999999996</v>
      </c>
      <c r="J634" s="13">
        <f>J635</f>
        <v>3484.3999999999996</v>
      </c>
      <c r="K634" s="13">
        <f>K635</f>
        <v>3484.3999999999996</v>
      </c>
    </row>
    <row r="635" spans="1:11" ht="30.75">
      <c r="A635" s="7" t="s">
        <v>405</v>
      </c>
      <c r="B635" s="27" t="s">
        <v>301</v>
      </c>
      <c r="C635" s="27" t="s">
        <v>69</v>
      </c>
      <c r="D635" s="27" t="s">
        <v>309</v>
      </c>
      <c r="E635" s="27" t="s">
        <v>269</v>
      </c>
      <c r="F635" s="27" t="s">
        <v>3</v>
      </c>
      <c r="G635" s="27"/>
      <c r="H635" s="27"/>
      <c r="I635" s="13">
        <f>I636+I639</f>
        <v>3484.3999999999996</v>
      </c>
      <c r="J635" s="13">
        <f>J636+J639</f>
        <v>3484.3999999999996</v>
      </c>
      <c r="K635" s="13">
        <f>K636+K639</f>
        <v>3484.3999999999996</v>
      </c>
    </row>
    <row r="636" spans="1:11" ht="62.25">
      <c r="A636" s="6" t="s">
        <v>176</v>
      </c>
      <c r="B636" s="27" t="s">
        <v>301</v>
      </c>
      <c r="C636" s="27" t="s">
        <v>69</v>
      </c>
      <c r="D636" s="27" t="s">
        <v>309</v>
      </c>
      <c r="E636" s="27" t="s">
        <v>269</v>
      </c>
      <c r="F636" s="27" t="s">
        <v>3</v>
      </c>
      <c r="G636" s="27" t="s">
        <v>502</v>
      </c>
      <c r="H636" s="27"/>
      <c r="I636" s="13">
        <f>I637+I638</f>
        <v>3184.3999999999996</v>
      </c>
      <c r="J636" s="13">
        <f>J637+J638</f>
        <v>3184.3999999999996</v>
      </c>
      <c r="K636" s="13">
        <f>K637+K638</f>
        <v>3184.3999999999996</v>
      </c>
    </row>
    <row r="637" spans="1:11" ht="46.5">
      <c r="A637" s="15" t="s">
        <v>415</v>
      </c>
      <c r="B637" s="27" t="s">
        <v>301</v>
      </c>
      <c r="C637" s="27" t="s">
        <v>69</v>
      </c>
      <c r="D637" s="27" t="s">
        <v>309</v>
      </c>
      <c r="E637" s="27" t="s">
        <v>269</v>
      </c>
      <c r="F637" s="27" t="s">
        <v>3</v>
      </c>
      <c r="G637" s="27" t="s">
        <v>502</v>
      </c>
      <c r="H637" s="27" t="s">
        <v>186</v>
      </c>
      <c r="I637" s="13">
        <f>'прил Ведомств'!J195</f>
        <v>3136.7</v>
      </c>
      <c r="J637" s="13">
        <f>'прил Ведомств'!K195</f>
        <v>3136.7</v>
      </c>
      <c r="K637" s="13">
        <f>'прил Ведомств'!L195</f>
        <v>3136.7</v>
      </c>
    </row>
    <row r="638" spans="1:11" ht="30.75">
      <c r="A638" s="15" t="s">
        <v>189</v>
      </c>
      <c r="B638" s="27" t="s">
        <v>301</v>
      </c>
      <c r="C638" s="27" t="s">
        <v>69</v>
      </c>
      <c r="D638" s="27" t="s">
        <v>309</v>
      </c>
      <c r="E638" s="27" t="s">
        <v>269</v>
      </c>
      <c r="F638" s="27" t="s">
        <v>3</v>
      </c>
      <c r="G638" s="27" t="s">
        <v>502</v>
      </c>
      <c r="H638" s="27" t="s">
        <v>425</v>
      </c>
      <c r="I638" s="13">
        <f>'прил Ведомств'!J196</f>
        <v>47.7</v>
      </c>
      <c r="J638" s="13">
        <f>'прил Ведомств'!K196</f>
        <v>47.7</v>
      </c>
      <c r="K638" s="13">
        <f>'прил Ведомств'!L196</f>
        <v>47.7</v>
      </c>
    </row>
    <row r="639" spans="1:11" ht="15">
      <c r="A639" s="6" t="s">
        <v>15</v>
      </c>
      <c r="B639" s="27" t="s">
        <v>301</v>
      </c>
      <c r="C639" s="27" t="s">
        <v>69</v>
      </c>
      <c r="D639" s="27" t="s">
        <v>309</v>
      </c>
      <c r="E639" s="27" t="s">
        <v>269</v>
      </c>
      <c r="F639" s="27" t="s">
        <v>3</v>
      </c>
      <c r="G639" s="27" t="s">
        <v>230</v>
      </c>
      <c r="H639" s="27"/>
      <c r="I639" s="13">
        <f>I640</f>
        <v>300</v>
      </c>
      <c r="J639" s="13">
        <f>J640</f>
        <v>300</v>
      </c>
      <c r="K639" s="13">
        <f>K640</f>
        <v>300</v>
      </c>
    </row>
    <row r="640" spans="1:11" ht="46.5">
      <c r="A640" s="15" t="s">
        <v>415</v>
      </c>
      <c r="B640" s="27" t="s">
        <v>301</v>
      </c>
      <c r="C640" s="27" t="s">
        <v>69</v>
      </c>
      <c r="D640" s="27" t="s">
        <v>309</v>
      </c>
      <c r="E640" s="27" t="s">
        <v>269</v>
      </c>
      <c r="F640" s="27" t="s">
        <v>3</v>
      </c>
      <c r="G640" s="27" t="s">
        <v>230</v>
      </c>
      <c r="H640" s="27" t="s">
        <v>186</v>
      </c>
      <c r="I640" s="13">
        <f>'прил Ведомств'!J198</f>
        <v>300</v>
      </c>
      <c r="J640" s="13">
        <f>'прил Ведомств'!K198</f>
        <v>300</v>
      </c>
      <c r="K640" s="13">
        <f>'прил Ведомств'!L198</f>
        <v>300</v>
      </c>
    </row>
    <row r="641" spans="1:11" ht="33">
      <c r="A641" s="113" t="s">
        <v>66</v>
      </c>
      <c r="B641" s="27" t="s">
        <v>301</v>
      </c>
      <c r="C641" s="27" t="s">
        <v>69</v>
      </c>
      <c r="D641" s="101" t="s">
        <v>453</v>
      </c>
      <c r="E641" s="95"/>
      <c r="F641" s="95"/>
      <c r="G641" s="95"/>
      <c r="H641" s="27"/>
      <c r="I641" s="13">
        <f aca="true" t="shared" si="81" ref="I641:K642">I642</f>
        <v>1342.1</v>
      </c>
      <c r="J641" s="13">
        <f t="shared" si="81"/>
        <v>1335.4</v>
      </c>
      <c r="K641" s="13">
        <f t="shared" si="81"/>
        <v>1313.3</v>
      </c>
    </row>
    <row r="642" spans="1:11" ht="46.5">
      <c r="A642" s="7" t="s">
        <v>166</v>
      </c>
      <c r="B642" s="27" t="s">
        <v>301</v>
      </c>
      <c r="C642" s="27" t="s">
        <v>69</v>
      </c>
      <c r="D642" s="27" t="s">
        <v>453</v>
      </c>
      <c r="E642" s="27" t="s">
        <v>264</v>
      </c>
      <c r="F642" s="27" t="s">
        <v>380</v>
      </c>
      <c r="G642" s="27"/>
      <c r="H642" s="27"/>
      <c r="I642" s="13">
        <f t="shared" si="81"/>
        <v>1342.1</v>
      </c>
      <c r="J642" s="13">
        <f t="shared" si="81"/>
        <v>1335.4</v>
      </c>
      <c r="K642" s="13">
        <f t="shared" si="81"/>
        <v>1313.3</v>
      </c>
    </row>
    <row r="643" spans="1:11" ht="15">
      <c r="A643" s="6" t="s">
        <v>74</v>
      </c>
      <c r="B643" s="27" t="s">
        <v>301</v>
      </c>
      <c r="C643" s="27" t="s">
        <v>69</v>
      </c>
      <c r="D643" s="27" t="s">
        <v>453</v>
      </c>
      <c r="E643" s="27" t="s">
        <v>264</v>
      </c>
      <c r="F643" s="27" t="s">
        <v>380</v>
      </c>
      <c r="G643" s="27" t="s">
        <v>109</v>
      </c>
      <c r="H643" s="27"/>
      <c r="I643" s="13">
        <f>'прил Ведомств'!J671</f>
        <v>1342.1</v>
      </c>
      <c r="J643" s="13">
        <f>'прил Ведомств'!K671</f>
        <v>1335.4</v>
      </c>
      <c r="K643" s="13">
        <f>'прил Ведомств'!L671</f>
        <v>1313.3</v>
      </c>
    </row>
    <row r="644" spans="1:11" ht="46.5">
      <c r="A644" s="102" t="s">
        <v>415</v>
      </c>
      <c r="B644" s="27" t="s">
        <v>301</v>
      </c>
      <c r="C644" s="27" t="s">
        <v>69</v>
      </c>
      <c r="D644" s="27" t="s">
        <v>453</v>
      </c>
      <c r="E644" s="27" t="s">
        <v>264</v>
      </c>
      <c r="F644" s="27" t="s">
        <v>380</v>
      </c>
      <c r="G644" s="27" t="s">
        <v>109</v>
      </c>
      <c r="H644" s="27" t="s">
        <v>186</v>
      </c>
      <c r="I644" s="13">
        <f>'прил Ведомств'!J671</f>
        <v>1342.1</v>
      </c>
      <c r="J644" s="13">
        <f>'прил Ведомств'!K671</f>
        <v>1335.4</v>
      </c>
      <c r="K644" s="13">
        <f>'прил Ведомств'!L671</f>
        <v>1313.3</v>
      </c>
    </row>
    <row r="645" spans="1:11" ht="46.5">
      <c r="A645" s="103" t="s">
        <v>113</v>
      </c>
      <c r="B645" s="27" t="s">
        <v>301</v>
      </c>
      <c r="C645" s="27" t="s">
        <v>69</v>
      </c>
      <c r="D645" s="27" t="s">
        <v>75</v>
      </c>
      <c r="E645" s="27"/>
      <c r="F645" s="27"/>
      <c r="G645" s="27"/>
      <c r="H645" s="27"/>
      <c r="I645" s="13">
        <f aca="true" t="shared" si="82" ref="I645:K648">I646</f>
        <v>23233.6</v>
      </c>
      <c r="J645" s="13">
        <f t="shared" si="82"/>
        <v>23233.6</v>
      </c>
      <c r="K645" s="13">
        <f t="shared" si="82"/>
        <v>23233.6</v>
      </c>
    </row>
    <row r="646" spans="1:11" ht="30.75">
      <c r="A646" s="57" t="s">
        <v>272</v>
      </c>
      <c r="B646" s="27" t="s">
        <v>301</v>
      </c>
      <c r="C646" s="27" t="s">
        <v>69</v>
      </c>
      <c r="D646" s="27" t="s">
        <v>75</v>
      </c>
      <c r="E646" s="27" t="s">
        <v>500</v>
      </c>
      <c r="F646" s="27"/>
      <c r="G646" s="27"/>
      <c r="H646" s="27"/>
      <c r="I646" s="13">
        <f t="shared" si="82"/>
        <v>23233.6</v>
      </c>
      <c r="J646" s="13">
        <f t="shared" si="82"/>
        <v>23233.6</v>
      </c>
      <c r="K646" s="13">
        <f t="shared" si="82"/>
        <v>23233.6</v>
      </c>
    </row>
    <row r="647" spans="1:11" ht="30.75">
      <c r="A647" s="49" t="s">
        <v>412</v>
      </c>
      <c r="B647" s="27" t="s">
        <v>301</v>
      </c>
      <c r="C647" s="27" t="s">
        <v>69</v>
      </c>
      <c r="D647" s="27" t="s">
        <v>75</v>
      </c>
      <c r="E647" s="27" t="s">
        <v>500</v>
      </c>
      <c r="F647" s="27" t="s">
        <v>382</v>
      </c>
      <c r="G647" s="27"/>
      <c r="H647" s="27"/>
      <c r="I647" s="13">
        <f t="shared" si="82"/>
        <v>23233.6</v>
      </c>
      <c r="J647" s="13">
        <f t="shared" si="82"/>
        <v>23233.6</v>
      </c>
      <c r="K647" s="13">
        <f t="shared" si="82"/>
        <v>23233.6</v>
      </c>
    </row>
    <row r="648" spans="1:11" ht="78">
      <c r="A648" s="34" t="s">
        <v>409</v>
      </c>
      <c r="B648" s="27" t="s">
        <v>301</v>
      </c>
      <c r="C648" s="27" t="s">
        <v>69</v>
      </c>
      <c r="D648" s="27" t="s">
        <v>75</v>
      </c>
      <c r="E648" s="27" t="s">
        <v>500</v>
      </c>
      <c r="F648" s="27" t="s">
        <v>382</v>
      </c>
      <c r="G648" s="27" t="s">
        <v>218</v>
      </c>
      <c r="H648" s="27"/>
      <c r="I648" s="13">
        <f t="shared" si="82"/>
        <v>23233.6</v>
      </c>
      <c r="J648" s="13">
        <f t="shared" si="82"/>
        <v>23233.6</v>
      </c>
      <c r="K648" s="13">
        <f t="shared" si="82"/>
        <v>23233.6</v>
      </c>
    </row>
    <row r="649" spans="1:11" ht="15">
      <c r="A649" s="15" t="s">
        <v>242</v>
      </c>
      <c r="B649" s="27" t="s">
        <v>301</v>
      </c>
      <c r="C649" s="27" t="s">
        <v>69</v>
      </c>
      <c r="D649" s="27" t="s">
        <v>75</v>
      </c>
      <c r="E649" s="27" t="s">
        <v>500</v>
      </c>
      <c r="F649" s="27" t="s">
        <v>382</v>
      </c>
      <c r="G649" s="27" t="s">
        <v>218</v>
      </c>
      <c r="H649" s="27" t="s">
        <v>117</v>
      </c>
      <c r="I649" s="13">
        <f>'прил Ведомств'!J266</f>
        <v>23233.6</v>
      </c>
      <c r="J649" s="13">
        <f>'прил Ведомств'!K266</f>
        <v>23233.6</v>
      </c>
      <c r="K649" s="13">
        <f>'прил Ведомств'!L266</f>
        <v>23233.6</v>
      </c>
    </row>
    <row r="650" spans="1:11" ht="50.25">
      <c r="A650" s="109" t="s">
        <v>474</v>
      </c>
      <c r="B650" s="27" t="s">
        <v>301</v>
      </c>
      <c r="C650" s="27" t="s">
        <v>69</v>
      </c>
      <c r="D650" s="101" t="s">
        <v>33</v>
      </c>
      <c r="E650" s="95"/>
      <c r="F650" s="95"/>
      <c r="G650" s="95"/>
      <c r="H650" s="27"/>
      <c r="I650" s="13">
        <f aca="true" t="shared" si="83" ref="I650:K652">I651</f>
        <v>311</v>
      </c>
      <c r="J650" s="13">
        <f t="shared" si="83"/>
        <v>291.9</v>
      </c>
      <c r="K650" s="13">
        <f t="shared" si="83"/>
        <v>225.3</v>
      </c>
    </row>
    <row r="651" spans="1:11" ht="30.75">
      <c r="A651" s="7" t="s">
        <v>135</v>
      </c>
      <c r="B651" s="27" t="s">
        <v>301</v>
      </c>
      <c r="C651" s="27" t="s">
        <v>69</v>
      </c>
      <c r="D651" s="27" t="s">
        <v>33</v>
      </c>
      <c r="E651" s="27" t="s">
        <v>264</v>
      </c>
      <c r="F651" s="27" t="s">
        <v>380</v>
      </c>
      <c r="G651" s="27"/>
      <c r="H651" s="27"/>
      <c r="I651" s="13">
        <f t="shared" si="83"/>
        <v>311</v>
      </c>
      <c r="J651" s="13">
        <f t="shared" si="83"/>
        <v>291.9</v>
      </c>
      <c r="K651" s="13">
        <f t="shared" si="83"/>
        <v>225.3</v>
      </c>
    </row>
    <row r="652" spans="1:11" ht="30.75">
      <c r="A652" s="6" t="s">
        <v>51</v>
      </c>
      <c r="B652" s="27" t="s">
        <v>301</v>
      </c>
      <c r="C652" s="27" t="s">
        <v>69</v>
      </c>
      <c r="D652" s="27" t="s">
        <v>33</v>
      </c>
      <c r="E652" s="27" t="s">
        <v>264</v>
      </c>
      <c r="F652" s="27" t="s">
        <v>380</v>
      </c>
      <c r="G652" s="27" t="s">
        <v>558</v>
      </c>
      <c r="H652" s="27"/>
      <c r="I652" s="13">
        <f t="shared" si="83"/>
        <v>311</v>
      </c>
      <c r="J652" s="13">
        <f t="shared" si="83"/>
        <v>291.9</v>
      </c>
      <c r="K652" s="13">
        <f t="shared" si="83"/>
        <v>225.3</v>
      </c>
    </row>
    <row r="653" spans="1:11" ht="30.75">
      <c r="A653" s="15" t="s">
        <v>44</v>
      </c>
      <c r="B653" s="27" t="s">
        <v>301</v>
      </c>
      <c r="C653" s="27" t="s">
        <v>69</v>
      </c>
      <c r="D653" s="27" t="s">
        <v>33</v>
      </c>
      <c r="E653" s="27" t="s">
        <v>264</v>
      </c>
      <c r="F653" s="27" t="s">
        <v>380</v>
      </c>
      <c r="G653" s="27" t="s">
        <v>558</v>
      </c>
      <c r="H653" s="27" t="s">
        <v>186</v>
      </c>
      <c r="I653" s="13">
        <f>'прил Ведомств'!J675</f>
        <v>311</v>
      </c>
      <c r="J653" s="13">
        <f>'прил Ведомств'!K675</f>
        <v>291.9</v>
      </c>
      <c r="K653" s="13">
        <f>'прил Ведомств'!L675</f>
        <v>225.3</v>
      </c>
    </row>
    <row r="654" spans="1:11" ht="30.75">
      <c r="A654" s="6" t="s">
        <v>408</v>
      </c>
      <c r="B654" s="27" t="s">
        <v>301</v>
      </c>
      <c r="C654" s="27" t="s">
        <v>69</v>
      </c>
      <c r="D654" s="27" t="s">
        <v>191</v>
      </c>
      <c r="E654" s="27"/>
      <c r="F654" s="27"/>
      <c r="G654" s="27"/>
      <c r="H654" s="27"/>
      <c r="I654" s="13">
        <f>I655+I658+I660+I662+I664</f>
        <v>4297.1</v>
      </c>
      <c r="J654" s="13">
        <f>J655+J658+J660+J662+J664</f>
        <v>4304.6</v>
      </c>
      <c r="K654" s="13">
        <f>K655+K658+K660+K662+K664</f>
        <v>4315.6</v>
      </c>
    </row>
    <row r="655" spans="1:11" ht="30.75">
      <c r="A655" s="6" t="s">
        <v>373</v>
      </c>
      <c r="B655" s="27" t="s">
        <v>301</v>
      </c>
      <c r="C655" s="27" t="s">
        <v>69</v>
      </c>
      <c r="D655" s="27" t="s">
        <v>191</v>
      </c>
      <c r="E655" s="27" t="s">
        <v>264</v>
      </c>
      <c r="F655" s="27" t="s">
        <v>369</v>
      </c>
      <c r="G655" s="27" t="s">
        <v>12</v>
      </c>
      <c r="H655" s="27"/>
      <c r="I655" s="13">
        <f>I656+I657</f>
        <v>3000</v>
      </c>
      <c r="J655" s="13">
        <f>J656+J657</f>
        <v>3000</v>
      </c>
      <c r="K655" s="13">
        <f>K656+K657</f>
        <v>3000</v>
      </c>
    </row>
    <row r="656" spans="1:11" ht="30.75">
      <c r="A656" s="15" t="s">
        <v>44</v>
      </c>
      <c r="B656" s="27" t="s">
        <v>301</v>
      </c>
      <c r="C656" s="27" t="s">
        <v>69</v>
      </c>
      <c r="D656" s="27" t="s">
        <v>191</v>
      </c>
      <c r="E656" s="27" t="s">
        <v>264</v>
      </c>
      <c r="F656" s="27" t="s">
        <v>369</v>
      </c>
      <c r="G656" s="27" t="s">
        <v>12</v>
      </c>
      <c r="H656" s="27" t="s">
        <v>186</v>
      </c>
      <c r="I656" s="13">
        <f>'прил Ведомств'!J678</f>
        <v>2980</v>
      </c>
      <c r="J656" s="13">
        <f>'прил Ведомств'!K678</f>
        <v>2980</v>
      </c>
      <c r="K656" s="13">
        <f>'прил Ведомств'!L678</f>
        <v>2980</v>
      </c>
    </row>
    <row r="657" spans="1:11" ht="30.75">
      <c r="A657" s="99" t="s">
        <v>189</v>
      </c>
      <c r="B657" s="27" t="s">
        <v>301</v>
      </c>
      <c r="C657" s="27" t="s">
        <v>69</v>
      </c>
      <c r="D657" s="27" t="s">
        <v>191</v>
      </c>
      <c r="E657" s="27" t="s">
        <v>264</v>
      </c>
      <c r="F657" s="27" t="s">
        <v>369</v>
      </c>
      <c r="G657" s="27" t="s">
        <v>12</v>
      </c>
      <c r="H657" s="27" t="s">
        <v>425</v>
      </c>
      <c r="I657" s="13">
        <f>'прил Ведомств'!J679</f>
        <v>20</v>
      </c>
      <c r="J657" s="13">
        <f>'прил Ведомств'!K679</f>
        <v>20</v>
      </c>
      <c r="K657" s="13">
        <f>'прил Ведомств'!L679</f>
        <v>20</v>
      </c>
    </row>
    <row r="658" spans="1:11" ht="46.5">
      <c r="A658" s="6" t="s">
        <v>21</v>
      </c>
      <c r="B658" s="27" t="s">
        <v>301</v>
      </c>
      <c r="C658" s="27" t="s">
        <v>69</v>
      </c>
      <c r="D658" s="27" t="s">
        <v>191</v>
      </c>
      <c r="E658" s="27" t="s">
        <v>264</v>
      </c>
      <c r="F658" s="27" t="s">
        <v>369</v>
      </c>
      <c r="G658" s="27" t="s">
        <v>87</v>
      </c>
      <c r="H658" s="27"/>
      <c r="I658" s="13">
        <f>I659</f>
        <v>652.9</v>
      </c>
      <c r="J658" s="13">
        <f>J659</f>
        <v>654.4</v>
      </c>
      <c r="K658" s="13">
        <f>K659</f>
        <v>653.4</v>
      </c>
    </row>
    <row r="659" spans="1:11" ht="30.75">
      <c r="A659" s="15" t="s">
        <v>44</v>
      </c>
      <c r="B659" s="27" t="s">
        <v>301</v>
      </c>
      <c r="C659" s="27" t="s">
        <v>69</v>
      </c>
      <c r="D659" s="27" t="s">
        <v>191</v>
      </c>
      <c r="E659" s="27" t="s">
        <v>264</v>
      </c>
      <c r="F659" s="27" t="s">
        <v>369</v>
      </c>
      <c r="G659" s="27" t="s">
        <v>87</v>
      </c>
      <c r="H659" s="27" t="s">
        <v>186</v>
      </c>
      <c r="I659" s="13">
        <f>'прил Ведомств'!J681</f>
        <v>652.9</v>
      </c>
      <c r="J659" s="13">
        <f>'прил Ведомств'!K681</f>
        <v>654.4</v>
      </c>
      <c r="K659" s="13">
        <f>'прил Ведомств'!L681</f>
        <v>653.4</v>
      </c>
    </row>
    <row r="660" spans="1:11" ht="30.75">
      <c r="A660" s="6" t="s">
        <v>300</v>
      </c>
      <c r="B660" s="27" t="s">
        <v>301</v>
      </c>
      <c r="C660" s="27" t="s">
        <v>69</v>
      </c>
      <c r="D660" s="27" t="s">
        <v>191</v>
      </c>
      <c r="E660" s="27" t="s">
        <v>264</v>
      </c>
      <c r="F660" s="27" t="s">
        <v>369</v>
      </c>
      <c r="G660" s="27" t="s">
        <v>254</v>
      </c>
      <c r="H660" s="27"/>
      <c r="I660" s="13">
        <f>I661</f>
        <v>186</v>
      </c>
      <c r="J660" s="13">
        <f>J661</f>
        <v>192</v>
      </c>
      <c r="K660" s="13">
        <f>K661</f>
        <v>204</v>
      </c>
    </row>
    <row r="661" spans="1:11" ht="15">
      <c r="A661" s="15" t="s">
        <v>306</v>
      </c>
      <c r="B661" s="27" t="s">
        <v>301</v>
      </c>
      <c r="C661" s="27" t="s">
        <v>69</v>
      </c>
      <c r="D661" s="27" t="s">
        <v>191</v>
      </c>
      <c r="E661" s="27" t="s">
        <v>264</v>
      </c>
      <c r="F661" s="27" t="s">
        <v>369</v>
      </c>
      <c r="G661" s="27" t="s">
        <v>254</v>
      </c>
      <c r="H661" s="27" t="s">
        <v>140</v>
      </c>
      <c r="I661" s="13">
        <f>'прил Ведомств'!J683</f>
        <v>186</v>
      </c>
      <c r="J661" s="13">
        <f>'прил Ведомств'!K683</f>
        <v>192</v>
      </c>
      <c r="K661" s="13">
        <f>'прил Ведомств'!L683</f>
        <v>204</v>
      </c>
    </row>
    <row r="662" spans="1:11" ht="30.75">
      <c r="A662" s="6" t="s">
        <v>10</v>
      </c>
      <c r="B662" s="27" t="s">
        <v>301</v>
      </c>
      <c r="C662" s="27" t="s">
        <v>69</v>
      </c>
      <c r="D662" s="27" t="s">
        <v>191</v>
      </c>
      <c r="E662" s="27" t="s">
        <v>264</v>
      </c>
      <c r="F662" s="27" t="s">
        <v>369</v>
      </c>
      <c r="G662" s="27" t="s">
        <v>517</v>
      </c>
      <c r="H662" s="27"/>
      <c r="I662" s="13">
        <f>I663</f>
        <v>180</v>
      </c>
      <c r="J662" s="13">
        <f>J663</f>
        <v>180</v>
      </c>
      <c r="K662" s="13">
        <f>K663</f>
        <v>180</v>
      </c>
    </row>
    <row r="663" spans="1:11" ht="15">
      <c r="A663" s="15" t="s">
        <v>242</v>
      </c>
      <c r="B663" s="27" t="s">
        <v>301</v>
      </c>
      <c r="C663" s="27" t="s">
        <v>69</v>
      </c>
      <c r="D663" s="27" t="s">
        <v>191</v>
      </c>
      <c r="E663" s="27" t="s">
        <v>264</v>
      </c>
      <c r="F663" s="27" t="s">
        <v>369</v>
      </c>
      <c r="G663" s="27" t="s">
        <v>517</v>
      </c>
      <c r="H663" s="27" t="s">
        <v>117</v>
      </c>
      <c r="I663" s="13">
        <f>'прил Ведомств'!J685</f>
        <v>180</v>
      </c>
      <c r="J663" s="13">
        <f>'прил Ведомств'!K685</f>
        <v>180</v>
      </c>
      <c r="K663" s="13">
        <f>'прил Ведомств'!L685</f>
        <v>180</v>
      </c>
    </row>
    <row r="664" spans="1:11" ht="62.25">
      <c r="A664" s="6" t="s">
        <v>550</v>
      </c>
      <c r="B664" s="27" t="s">
        <v>301</v>
      </c>
      <c r="C664" s="27" t="s">
        <v>69</v>
      </c>
      <c r="D664" s="27" t="s">
        <v>191</v>
      </c>
      <c r="E664" s="27" t="s">
        <v>264</v>
      </c>
      <c r="F664" s="27" t="s">
        <v>369</v>
      </c>
      <c r="G664" s="27" t="s">
        <v>456</v>
      </c>
      <c r="H664" s="27"/>
      <c r="I664" s="13">
        <f>I665</f>
        <v>278.2</v>
      </c>
      <c r="J664" s="13">
        <f>J665</f>
        <v>278.2</v>
      </c>
      <c r="K664" s="13">
        <f>K665</f>
        <v>278.2</v>
      </c>
    </row>
    <row r="665" spans="1:11" ht="15">
      <c r="A665" s="15" t="s">
        <v>242</v>
      </c>
      <c r="B665" s="27" t="s">
        <v>301</v>
      </c>
      <c r="C665" s="27" t="s">
        <v>69</v>
      </c>
      <c r="D665" s="27" t="s">
        <v>191</v>
      </c>
      <c r="E665" s="27" t="s">
        <v>264</v>
      </c>
      <c r="F665" s="27" t="s">
        <v>369</v>
      </c>
      <c r="G665" s="27" t="s">
        <v>456</v>
      </c>
      <c r="H665" s="27" t="s">
        <v>117</v>
      </c>
      <c r="I665" s="13">
        <f>'прил Ведомств'!J687</f>
        <v>278.2</v>
      </c>
      <c r="J665" s="13">
        <f>'прил Ведомств'!K687</f>
        <v>278.2</v>
      </c>
      <c r="K665" s="13">
        <f>'прил Ведомств'!L687</f>
        <v>278.2</v>
      </c>
    </row>
    <row r="666" spans="1:11" ht="15">
      <c r="A666" s="5" t="s">
        <v>240</v>
      </c>
      <c r="B666" s="120" t="s">
        <v>301</v>
      </c>
      <c r="C666" s="27" t="s">
        <v>404</v>
      </c>
      <c r="D666" s="27"/>
      <c r="E666" s="27"/>
      <c r="F666" s="27"/>
      <c r="G666" s="27"/>
      <c r="H666" s="27"/>
      <c r="I666" s="13">
        <f>I667</f>
        <v>5987.5</v>
      </c>
      <c r="J666" s="13">
        <f>J667</f>
        <v>5987.5</v>
      </c>
      <c r="K666" s="13">
        <f>K667</f>
        <v>5987.5</v>
      </c>
    </row>
    <row r="667" spans="1:11" ht="30.75">
      <c r="A667" s="6" t="s">
        <v>505</v>
      </c>
      <c r="B667" s="120" t="s">
        <v>301</v>
      </c>
      <c r="C667" s="27" t="s">
        <v>404</v>
      </c>
      <c r="D667" s="27" t="s">
        <v>309</v>
      </c>
      <c r="E667" s="27"/>
      <c r="F667" s="27"/>
      <c r="G667" s="27"/>
      <c r="H667" s="27"/>
      <c r="I667" s="13">
        <f>I672+I668</f>
        <v>5987.5</v>
      </c>
      <c r="J667" s="13">
        <f>J672+J668</f>
        <v>5987.5</v>
      </c>
      <c r="K667" s="13">
        <f>K672+K668</f>
        <v>5987.5</v>
      </c>
    </row>
    <row r="668" spans="1:11" ht="15">
      <c r="A668" s="6" t="s">
        <v>438</v>
      </c>
      <c r="B668" s="120" t="s">
        <v>301</v>
      </c>
      <c r="C668" s="27" t="s">
        <v>404</v>
      </c>
      <c r="D668" s="27" t="s">
        <v>309</v>
      </c>
      <c r="E668" s="27" t="s">
        <v>500</v>
      </c>
      <c r="F668" s="27"/>
      <c r="G668" s="27"/>
      <c r="H668" s="27"/>
      <c r="I668" s="13">
        <f>I669</f>
        <v>186.2</v>
      </c>
      <c r="J668" s="13">
        <f aca="true" t="shared" si="84" ref="J668:K670">J669</f>
        <v>186.2</v>
      </c>
      <c r="K668" s="13">
        <f t="shared" si="84"/>
        <v>186.2</v>
      </c>
    </row>
    <row r="669" spans="1:11" ht="30.75">
      <c r="A669" s="7" t="s">
        <v>428</v>
      </c>
      <c r="B669" s="120" t="s">
        <v>301</v>
      </c>
      <c r="C669" s="27" t="s">
        <v>404</v>
      </c>
      <c r="D669" s="27" t="s">
        <v>309</v>
      </c>
      <c r="E669" s="27" t="s">
        <v>500</v>
      </c>
      <c r="F669" s="27" t="s">
        <v>525</v>
      </c>
      <c r="G669" s="27"/>
      <c r="H669" s="27"/>
      <c r="I669" s="13">
        <f>I670</f>
        <v>186.2</v>
      </c>
      <c r="J669" s="13">
        <f t="shared" si="84"/>
        <v>186.2</v>
      </c>
      <c r="K669" s="13">
        <f t="shared" si="84"/>
        <v>186.2</v>
      </c>
    </row>
    <row r="670" spans="1:11" ht="62.25">
      <c r="A670" s="6" t="s">
        <v>176</v>
      </c>
      <c r="B670" s="120" t="s">
        <v>301</v>
      </c>
      <c r="C670" s="27" t="s">
        <v>404</v>
      </c>
      <c r="D670" s="27" t="s">
        <v>309</v>
      </c>
      <c r="E670" s="27" t="s">
        <v>500</v>
      </c>
      <c r="F670" s="27" t="s">
        <v>525</v>
      </c>
      <c r="G670" s="27" t="s">
        <v>502</v>
      </c>
      <c r="H670" s="27"/>
      <c r="I670" s="13">
        <f>I671</f>
        <v>186.2</v>
      </c>
      <c r="J670" s="13">
        <f t="shared" si="84"/>
        <v>186.2</v>
      </c>
      <c r="K670" s="13">
        <f t="shared" si="84"/>
        <v>186.2</v>
      </c>
    </row>
    <row r="671" spans="1:11" ht="46.5">
      <c r="A671" s="15" t="s">
        <v>415</v>
      </c>
      <c r="B671" s="120" t="s">
        <v>301</v>
      </c>
      <c r="C671" s="27" t="s">
        <v>404</v>
      </c>
      <c r="D671" s="27" t="s">
        <v>309</v>
      </c>
      <c r="E671" s="27" t="s">
        <v>500</v>
      </c>
      <c r="F671" s="27" t="s">
        <v>525</v>
      </c>
      <c r="G671" s="27" t="s">
        <v>502</v>
      </c>
      <c r="H671" s="27" t="s">
        <v>186</v>
      </c>
      <c r="I671" s="13">
        <f>'прил Ведомств'!J204</f>
        <v>186.2</v>
      </c>
      <c r="J671" s="13">
        <f>'прил Ведомств'!K204</f>
        <v>186.2</v>
      </c>
      <c r="K671" s="13">
        <f>'прил Ведомств'!L204</f>
        <v>186.2</v>
      </c>
    </row>
    <row r="672" spans="1:11" ht="46.5">
      <c r="A672" s="6" t="s">
        <v>332</v>
      </c>
      <c r="B672" s="120" t="s">
        <v>301</v>
      </c>
      <c r="C672" s="27" t="s">
        <v>404</v>
      </c>
      <c r="D672" s="27" t="s">
        <v>309</v>
      </c>
      <c r="E672" s="27" t="s">
        <v>269</v>
      </c>
      <c r="F672" s="27"/>
      <c r="G672" s="27"/>
      <c r="H672" s="27"/>
      <c r="I672" s="13">
        <f aca="true" t="shared" si="85" ref="I672:K673">I673</f>
        <v>5801.3</v>
      </c>
      <c r="J672" s="13">
        <f t="shared" si="85"/>
        <v>5801.3</v>
      </c>
      <c r="K672" s="13">
        <f t="shared" si="85"/>
        <v>5801.3</v>
      </c>
    </row>
    <row r="673" spans="1:11" ht="30.75">
      <c r="A673" s="7" t="s">
        <v>405</v>
      </c>
      <c r="B673" s="27" t="s">
        <v>301</v>
      </c>
      <c r="C673" s="27" t="s">
        <v>404</v>
      </c>
      <c r="D673" s="27" t="s">
        <v>309</v>
      </c>
      <c r="E673" s="27" t="s">
        <v>269</v>
      </c>
      <c r="F673" s="27" t="s">
        <v>3</v>
      </c>
      <c r="G673" s="27"/>
      <c r="H673" s="27"/>
      <c r="I673" s="13">
        <f t="shared" si="85"/>
        <v>5801.3</v>
      </c>
      <c r="J673" s="13">
        <f t="shared" si="85"/>
        <v>5801.3</v>
      </c>
      <c r="K673" s="13">
        <f t="shared" si="85"/>
        <v>5801.3</v>
      </c>
    </row>
    <row r="674" spans="1:11" ht="62.25">
      <c r="A674" s="6" t="s">
        <v>176</v>
      </c>
      <c r="B674" s="27" t="s">
        <v>301</v>
      </c>
      <c r="C674" s="27" t="s">
        <v>404</v>
      </c>
      <c r="D674" s="27" t="s">
        <v>309</v>
      </c>
      <c r="E674" s="27" t="s">
        <v>269</v>
      </c>
      <c r="F674" s="27" t="s">
        <v>3</v>
      </c>
      <c r="G674" s="27" t="s">
        <v>502</v>
      </c>
      <c r="H674" s="27"/>
      <c r="I674" s="13">
        <f>I675+I676</f>
        <v>5801.3</v>
      </c>
      <c r="J674" s="13">
        <f>J675+J676</f>
        <v>5801.3</v>
      </c>
      <c r="K674" s="13">
        <f>K675+K676</f>
        <v>5801.3</v>
      </c>
    </row>
    <row r="675" spans="1:11" ht="30.75">
      <c r="A675" s="15" t="s">
        <v>189</v>
      </c>
      <c r="B675" s="27" t="s">
        <v>301</v>
      </c>
      <c r="C675" s="27" t="s">
        <v>404</v>
      </c>
      <c r="D675" s="27" t="s">
        <v>309</v>
      </c>
      <c r="E675" s="27" t="s">
        <v>269</v>
      </c>
      <c r="F675" s="27" t="s">
        <v>3</v>
      </c>
      <c r="G675" s="27" t="s">
        <v>502</v>
      </c>
      <c r="H675" s="27" t="s">
        <v>425</v>
      </c>
      <c r="I675" s="13">
        <f>'прил Ведомств'!J208</f>
        <v>31.6</v>
      </c>
      <c r="J675" s="13">
        <f>'прил Ведомств'!K208</f>
        <v>31.6</v>
      </c>
      <c r="K675" s="13">
        <f>'прил Ведомств'!L208</f>
        <v>31.6</v>
      </c>
    </row>
    <row r="676" spans="1:11" ht="46.5">
      <c r="A676" s="15" t="s">
        <v>415</v>
      </c>
      <c r="B676" s="27" t="s">
        <v>301</v>
      </c>
      <c r="C676" s="27" t="s">
        <v>404</v>
      </c>
      <c r="D676" s="27" t="s">
        <v>309</v>
      </c>
      <c r="E676" s="27" t="s">
        <v>269</v>
      </c>
      <c r="F676" s="27" t="s">
        <v>3</v>
      </c>
      <c r="G676" s="27" t="s">
        <v>502</v>
      </c>
      <c r="H676" s="27" t="s">
        <v>186</v>
      </c>
      <c r="I676" s="13">
        <f>'прил Ведомств'!J209</f>
        <v>5769.7</v>
      </c>
      <c r="J676" s="13">
        <f>'прил Ведомств'!K209</f>
        <v>5769.7</v>
      </c>
      <c r="K676" s="13">
        <f>'прил Ведомств'!L209</f>
        <v>5769.7</v>
      </c>
    </row>
    <row r="677" spans="1:11" ht="15">
      <c r="A677" s="57" t="s">
        <v>261</v>
      </c>
      <c r="B677" s="27" t="s">
        <v>301</v>
      </c>
      <c r="C677" s="27" t="s">
        <v>260</v>
      </c>
      <c r="D677" s="27"/>
      <c r="E677" s="27"/>
      <c r="F677" s="27"/>
      <c r="G677" s="27"/>
      <c r="H677" s="27"/>
      <c r="I677" s="13">
        <f>I678+I684+I689</f>
        <v>1567.8999999999999</v>
      </c>
      <c r="J677" s="13">
        <f>J678+J684+J689</f>
        <v>1568</v>
      </c>
      <c r="K677" s="13">
        <f>K678+K684+K689</f>
        <v>1568</v>
      </c>
    </row>
    <row r="678" spans="1:11" ht="50.25">
      <c r="A678" s="100" t="s">
        <v>538</v>
      </c>
      <c r="B678" s="27" t="s">
        <v>301</v>
      </c>
      <c r="C678" s="27" t="s">
        <v>260</v>
      </c>
      <c r="D678" s="101" t="s">
        <v>314</v>
      </c>
      <c r="E678" s="101"/>
      <c r="F678" s="95"/>
      <c r="G678" s="27"/>
      <c r="H678" s="27"/>
      <c r="I678" s="13">
        <f aca="true" t="shared" si="86" ref="I678:K680">I679</f>
        <v>1376.3</v>
      </c>
      <c r="J678" s="13">
        <f t="shared" si="86"/>
        <v>1376.4</v>
      </c>
      <c r="K678" s="13">
        <f t="shared" si="86"/>
        <v>1376.4</v>
      </c>
    </row>
    <row r="679" spans="1:11" ht="30.75">
      <c r="A679" s="6" t="s">
        <v>172</v>
      </c>
      <c r="B679" s="27" t="s">
        <v>301</v>
      </c>
      <c r="C679" s="27" t="s">
        <v>260</v>
      </c>
      <c r="D679" s="27" t="s">
        <v>314</v>
      </c>
      <c r="E679" s="27" t="s">
        <v>500</v>
      </c>
      <c r="F679" s="71"/>
      <c r="G679" s="27"/>
      <c r="H679" s="27"/>
      <c r="I679" s="13">
        <f t="shared" si="86"/>
        <v>1376.3</v>
      </c>
      <c r="J679" s="13">
        <f t="shared" si="86"/>
        <v>1376.4</v>
      </c>
      <c r="K679" s="13">
        <f t="shared" si="86"/>
        <v>1376.4</v>
      </c>
    </row>
    <row r="680" spans="1:11" ht="30.75">
      <c r="A680" s="7" t="s">
        <v>104</v>
      </c>
      <c r="B680" s="27" t="s">
        <v>301</v>
      </c>
      <c r="C680" s="27" t="s">
        <v>260</v>
      </c>
      <c r="D680" s="27" t="s">
        <v>314</v>
      </c>
      <c r="E680" s="27" t="s">
        <v>500</v>
      </c>
      <c r="F680" s="27" t="s">
        <v>380</v>
      </c>
      <c r="G680" s="27"/>
      <c r="H680" s="27"/>
      <c r="I680" s="13">
        <f t="shared" si="86"/>
        <v>1376.3</v>
      </c>
      <c r="J680" s="13">
        <f t="shared" si="86"/>
        <v>1376.4</v>
      </c>
      <c r="K680" s="13">
        <f t="shared" si="86"/>
        <v>1376.4</v>
      </c>
    </row>
    <row r="681" spans="1:11" ht="124.5">
      <c r="A681" s="6" t="s">
        <v>273</v>
      </c>
      <c r="B681" s="27" t="s">
        <v>301</v>
      </c>
      <c r="C681" s="27" t="s">
        <v>260</v>
      </c>
      <c r="D681" s="27" t="s">
        <v>314</v>
      </c>
      <c r="E681" s="27" t="s">
        <v>500</v>
      </c>
      <c r="F681" s="27" t="s">
        <v>380</v>
      </c>
      <c r="G681" s="27" t="s">
        <v>385</v>
      </c>
      <c r="H681" s="27"/>
      <c r="I681" s="13">
        <f>I682+I683</f>
        <v>1376.3</v>
      </c>
      <c r="J681" s="13">
        <f>J682+J683</f>
        <v>1376.4</v>
      </c>
      <c r="K681" s="13">
        <f>K682+K683</f>
        <v>1376.4</v>
      </c>
    </row>
    <row r="682" spans="1:11" ht="15">
      <c r="A682" s="15" t="s">
        <v>544</v>
      </c>
      <c r="B682" s="27" t="s">
        <v>301</v>
      </c>
      <c r="C682" s="27" t="s">
        <v>260</v>
      </c>
      <c r="D682" s="27" t="s">
        <v>314</v>
      </c>
      <c r="E682" s="27" t="s">
        <v>500</v>
      </c>
      <c r="F682" s="27" t="s">
        <v>380</v>
      </c>
      <c r="G682" s="27" t="s">
        <v>385</v>
      </c>
      <c r="H682" s="27" t="s">
        <v>91</v>
      </c>
      <c r="I682" s="13">
        <f>'прил Ведомств'!J693</f>
        <v>1369.3</v>
      </c>
      <c r="J682" s="13">
        <f>'прил Ведомств'!K693</f>
        <v>1369.4</v>
      </c>
      <c r="K682" s="13">
        <f>'прил Ведомств'!L693</f>
        <v>1369.4</v>
      </c>
    </row>
    <row r="683" spans="1:11" ht="30.75">
      <c r="A683" s="15" t="s">
        <v>189</v>
      </c>
      <c r="B683" s="27" t="s">
        <v>301</v>
      </c>
      <c r="C683" s="27" t="s">
        <v>260</v>
      </c>
      <c r="D683" s="27" t="s">
        <v>314</v>
      </c>
      <c r="E683" s="27" t="s">
        <v>500</v>
      </c>
      <c r="F683" s="27" t="s">
        <v>380</v>
      </c>
      <c r="G683" s="27" t="s">
        <v>385</v>
      </c>
      <c r="H683" s="27" t="s">
        <v>425</v>
      </c>
      <c r="I683" s="13">
        <f>'прил Ведомств'!J694</f>
        <v>7</v>
      </c>
      <c r="J683" s="13">
        <f>'прил Ведомств'!K694</f>
        <v>7</v>
      </c>
      <c r="K683" s="13">
        <f>'прил Ведомств'!L694</f>
        <v>7</v>
      </c>
    </row>
    <row r="684" spans="1:11" ht="50.25">
      <c r="A684" s="100" t="s">
        <v>491</v>
      </c>
      <c r="B684" s="27" t="s">
        <v>301</v>
      </c>
      <c r="C684" s="27" t="s">
        <v>260</v>
      </c>
      <c r="D684" s="101" t="s">
        <v>170</v>
      </c>
      <c r="E684" s="101"/>
      <c r="F684" s="95"/>
      <c r="G684" s="27"/>
      <c r="H684" s="27"/>
      <c r="I684" s="13">
        <f aca="true" t="shared" si="87" ref="I684:K687">I685</f>
        <v>41.6</v>
      </c>
      <c r="J684" s="13">
        <f t="shared" si="87"/>
        <v>41.6</v>
      </c>
      <c r="K684" s="13">
        <f t="shared" si="87"/>
        <v>41.6</v>
      </c>
    </row>
    <row r="685" spans="1:11" ht="46.5">
      <c r="A685" s="6" t="s">
        <v>263</v>
      </c>
      <c r="B685" s="27" t="s">
        <v>301</v>
      </c>
      <c r="C685" s="27" t="s">
        <v>260</v>
      </c>
      <c r="D685" s="27" t="s">
        <v>170</v>
      </c>
      <c r="E685" s="27" t="s">
        <v>500</v>
      </c>
      <c r="F685" s="71"/>
      <c r="G685" s="27"/>
      <c r="H685" s="27"/>
      <c r="I685" s="13">
        <f t="shared" si="87"/>
        <v>41.6</v>
      </c>
      <c r="J685" s="13">
        <f t="shared" si="87"/>
        <v>41.6</v>
      </c>
      <c r="K685" s="13">
        <f t="shared" si="87"/>
        <v>41.6</v>
      </c>
    </row>
    <row r="686" spans="1:11" ht="62.25">
      <c r="A686" s="106" t="s">
        <v>490</v>
      </c>
      <c r="B686" s="27" t="s">
        <v>301</v>
      </c>
      <c r="C686" s="27" t="s">
        <v>260</v>
      </c>
      <c r="D686" s="27" t="s">
        <v>170</v>
      </c>
      <c r="E686" s="27" t="s">
        <v>500</v>
      </c>
      <c r="F686" s="27" t="s">
        <v>380</v>
      </c>
      <c r="G686" s="27"/>
      <c r="H686" s="27"/>
      <c r="I686" s="13">
        <f t="shared" si="87"/>
        <v>41.6</v>
      </c>
      <c r="J686" s="13">
        <f t="shared" si="87"/>
        <v>41.6</v>
      </c>
      <c r="K686" s="13">
        <f t="shared" si="87"/>
        <v>41.6</v>
      </c>
    </row>
    <row r="687" spans="1:11" ht="124.5">
      <c r="A687" s="6" t="s">
        <v>273</v>
      </c>
      <c r="B687" s="27" t="s">
        <v>301</v>
      </c>
      <c r="C687" s="27" t="s">
        <v>260</v>
      </c>
      <c r="D687" s="27" t="s">
        <v>170</v>
      </c>
      <c r="E687" s="27" t="s">
        <v>500</v>
      </c>
      <c r="F687" s="27" t="s">
        <v>380</v>
      </c>
      <c r="G687" s="27" t="s">
        <v>385</v>
      </c>
      <c r="H687" s="27"/>
      <c r="I687" s="13">
        <f t="shared" si="87"/>
        <v>41.6</v>
      </c>
      <c r="J687" s="13">
        <f t="shared" si="87"/>
        <v>41.6</v>
      </c>
      <c r="K687" s="13">
        <f t="shared" si="87"/>
        <v>41.6</v>
      </c>
    </row>
    <row r="688" spans="1:11" ht="30.75">
      <c r="A688" s="15" t="s">
        <v>189</v>
      </c>
      <c r="B688" s="27" t="s">
        <v>301</v>
      </c>
      <c r="C688" s="27" t="s">
        <v>260</v>
      </c>
      <c r="D688" s="27" t="s">
        <v>170</v>
      </c>
      <c r="E688" s="27" t="s">
        <v>500</v>
      </c>
      <c r="F688" s="27" t="s">
        <v>380</v>
      </c>
      <c r="G688" s="27" t="s">
        <v>385</v>
      </c>
      <c r="H688" s="27" t="s">
        <v>425</v>
      </c>
      <c r="I688" s="13">
        <f>'прил Ведомств'!J699</f>
        <v>41.6</v>
      </c>
      <c r="J688" s="13">
        <f>'прил Ведомств'!K699</f>
        <v>41.6</v>
      </c>
      <c r="K688" s="13">
        <f>'прил Ведомств'!L699</f>
        <v>41.6</v>
      </c>
    </row>
    <row r="689" spans="1:11" ht="30.75">
      <c r="A689" s="6" t="s">
        <v>408</v>
      </c>
      <c r="B689" s="27" t="s">
        <v>301</v>
      </c>
      <c r="C689" s="27" t="s">
        <v>260</v>
      </c>
      <c r="D689" s="27" t="s">
        <v>191</v>
      </c>
      <c r="E689" s="27"/>
      <c r="F689" s="27"/>
      <c r="G689" s="27"/>
      <c r="H689" s="27"/>
      <c r="I689" s="13">
        <f aca="true" t="shared" si="88" ref="I689:K690">I690</f>
        <v>150</v>
      </c>
      <c r="J689" s="13">
        <f t="shared" si="88"/>
        <v>150</v>
      </c>
      <c r="K689" s="13">
        <f t="shared" si="88"/>
        <v>150</v>
      </c>
    </row>
    <row r="690" spans="1:11" ht="15">
      <c r="A690" s="57" t="s">
        <v>121</v>
      </c>
      <c r="B690" s="27" t="s">
        <v>301</v>
      </c>
      <c r="C690" s="27" t="s">
        <v>260</v>
      </c>
      <c r="D690" s="27" t="s">
        <v>191</v>
      </c>
      <c r="E690" s="27" t="s">
        <v>264</v>
      </c>
      <c r="F690" s="27" t="s">
        <v>369</v>
      </c>
      <c r="G690" s="27" t="s">
        <v>317</v>
      </c>
      <c r="H690" s="27"/>
      <c r="I690" s="13">
        <f t="shared" si="88"/>
        <v>150</v>
      </c>
      <c r="J690" s="13">
        <f t="shared" si="88"/>
        <v>150</v>
      </c>
      <c r="K690" s="13">
        <f t="shared" si="88"/>
        <v>150</v>
      </c>
    </row>
    <row r="691" spans="1:11" ht="15">
      <c r="A691" s="15" t="s">
        <v>236</v>
      </c>
      <c r="B691" s="27" t="s">
        <v>301</v>
      </c>
      <c r="C691" s="27" t="s">
        <v>260</v>
      </c>
      <c r="D691" s="27" t="s">
        <v>191</v>
      </c>
      <c r="E691" s="27" t="s">
        <v>264</v>
      </c>
      <c r="F691" s="27" t="s">
        <v>369</v>
      </c>
      <c r="G691" s="27" t="s">
        <v>317</v>
      </c>
      <c r="H691" s="27" t="s">
        <v>130</v>
      </c>
      <c r="I691" s="13">
        <f>'прил Ведомств'!J213+'прил Ведомств'!J702</f>
        <v>150</v>
      </c>
      <c r="J691" s="13">
        <f>'прил Ведомств'!K213+'прил Ведомств'!K702</f>
        <v>150</v>
      </c>
      <c r="K691" s="13">
        <f>'прил Ведомств'!L213+'прил Ведомств'!L702</f>
        <v>150</v>
      </c>
    </row>
    <row r="692" spans="1:12" s="98" customFormat="1" ht="16.5">
      <c r="A692" s="115" t="s">
        <v>299</v>
      </c>
      <c r="B692" s="95" t="s">
        <v>424</v>
      </c>
      <c r="C692" s="95"/>
      <c r="D692" s="121"/>
      <c r="E692" s="121"/>
      <c r="F692" s="121"/>
      <c r="G692" s="121"/>
      <c r="H692" s="40"/>
      <c r="I692" s="96">
        <f>I693+I703</f>
        <v>11630.5</v>
      </c>
      <c r="J692" s="96">
        <f>J693+J703</f>
        <v>3348.9999999999995</v>
      </c>
      <c r="K692" s="96">
        <f>K693+K703</f>
        <v>3414.1</v>
      </c>
      <c r="L692" s="97"/>
    </row>
    <row r="693" spans="1:11" ht="15">
      <c r="A693" s="6" t="s">
        <v>371</v>
      </c>
      <c r="B693" s="27" t="s">
        <v>424</v>
      </c>
      <c r="C693" s="27" t="s">
        <v>380</v>
      </c>
      <c r="D693" s="27"/>
      <c r="E693" s="27"/>
      <c r="F693" s="27"/>
      <c r="G693" s="27"/>
      <c r="H693" s="27"/>
      <c r="I693" s="13">
        <f aca="true" t="shared" si="89" ref="I693:K695">I694</f>
        <v>2311.2</v>
      </c>
      <c r="J693" s="13">
        <f t="shared" si="89"/>
        <v>2351.0999999999995</v>
      </c>
      <c r="K693" s="13">
        <f t="shared" si="89"/>
        <v>2408.2</v>
      </c>
    </row>
    <row r="694" spans="1:11" ht="33">
      <c r="A694" s="113" t="s">
        <v>470</v>
      </c>
      <c r="B694" s="27" t="s">
        <v>424</v>
      </c>
      <c r="C694" s="27" t="s">
        <v>380</v>
      </c>
      <c r="D694" s="101" t="s">
        <v>556</v>
      </c>
      <c r="E694" s="27"/>
      <c r="F694" s="27"/>
      <c r="G694" s="27"/>
      <c r="H694" s="27"/>
      <c r="I694" s="13">
        <f t="shared" si="89"/>
        <v>2311.2</v>
      </c>
      <c r="J694" s="13">
        <f t="shared" si="89"/>
        <v>2351.0999999999995</v>
      </c>
      <c r="K694" s="13">
        <f t="shared" si="89"/>
        <v>2408.2</v>
      </c>
    </row>
    <row r="695" spans="1:11" ht="46.5">
      <c r="A695" s="57" t="s">
        <v>397</v>
      </c>
      <c r="B695" s="27" t="s">
        <v>424</v>
      </c>
      <c r="C695" s="27" t="s">
        <v>380</v>
      </c>
      <c r="D695" s="27" t="s">
        <v>556</v>
      </c>
      <c r="E695" s="27" t="s">
        <v>359</v>
      </c>
      <c r="F695" s="71"/>
      <c r="G695" s="71"/>
      <c r="H695" s="71"/>
      <c r="I695" s="13">
        <f t="shared" si="89"/>
        <v>2311.2</v>
      </c>
      <c r="J695" s="13">
        <f t="shared" si="89"/>
        <v>2351.0999999999995</v>
      </c>
      <c r="K695" s="13">
        <f t="shared" si="89"/>
        <v>2408.2</v>
      </c>
    </row>
    <row r="696" spans="1:11" ht="30.75">
      <c r="A696" s="7" t="s">
        <v>383</v>
      </c>
      <c r="B696" s="27" t="s">
        <v>424</v>
      </c>
      <c r="C696" s="27" t="s">
        <v>380</v>
      </c>
      <c r="D696" s="27" t="s">
        <v>556</v>
      </c>
      <c r="E696" s="27" t="s">
        <v>359</v>
      </c>
      <c r="F696" s="27" t="s">
        <v>380</v>
      </c>
      <c r="G696" s="27"/>
      <c r="H696" s="71"/>
      <c r="I696" s="13">
        <f>I697+I701</f>
        <v>2311.2</v>
      </c>
      <c r="J696" s="13">
        <f>J697+J701</f>
        <v>2351.0999999999995</v>
      </c>
      <c r="K696" s="13">
        <f>K697+K701</f>
        <v>2408.2</v>
      </c>
    </row>
    <row r="697" spans="1:11" ht="30.75">
      <c r="A697" s="57" t="s">
        <v>392</v>
      </c>
      <c r="B697" s="27" t="s">
        <v>424</v>
      </c>
      <c r="C697" s="27" t="s">
        <v>380</v>
      </c>
      <c r="D697" s="27" t="s">
        <v>556</v>
      </c>
      <c r="E697" s="27" t="s">
        <v>359</v>
      </c>
      <c r="F697" s="27" t="s">
        <v>380</v>
      </c>
      <c r="G697" s="27" t="s">
        <v>19</v>
      </c>
      <c r="H697" s="27"/>
      <c r="I697" s="13">
        <f>I698+I699+I700</f>
        <v>1707.2999999999997</v>
      </c>
      <c r="J697" s="13">
        <f>J698+J699+J700</f>
        <v>1747.1999999999996</v>
      </c>
      <c r="K697" s="13">
        <f>K698+K699+K700</f>
        <v>1804.2999999999997</v>
      </c>
    </row>
    <row r="698" spans="1:11" ht="15">
      <c r="A698" s="15" t="s">
        <v>49</v>
      </c>
      <c r="B698" s="27" t="s">
        <v>424</v>
      </c>
      <c r="C698" s="27" t="s">
        <v>380</v>
      </c>
      <c r="D698" s="27" t="s">
        <v>556</v>
      </c>
      <c r="E698" s="27" t="s">
        <v>359</v>
      </c>
      <c r="F698" s="27" t="s">
        <v>380</v>
      </c>
      <c r="G698" s="27" t="s">
        <v>19</v>
      </c>
      <c r="H698" s="27" t="s">
        <v>339</v>
      </c>
      <c r="I698" s="13">
        <f>'прил Ведомств'!J709</f>
        <v>1370.2999999999997</v>
      </c>
      <c r="J698" s="13">
        <f>'прил Ведомств'!K709</f>
        <v>1377.7999999999997</v>
      </c>
      <c r="K698" s="13">
        <f>'прил Ведомств'!L709</f>
        <v>1375.2999999999997</v>
      </c>
    </row>
    <row r="699" spans="1:11" ht="30.75">
      <c r="A699" s="15" t="s">
        <v>189</v>
      </c>
      <c r="B699" s="27" t="s">
        <v>424</v>
      </c>
      <c r="C699" s="27" t="s">
        <v>380</v>
      </c>
      <c r="D699" s="27" t="s">
        <v>556</v>
      </c>
      <c r="E699" s="27" t="s">
        <v>359</v>
      </c>
      <c r="F699" s="27" t="s">
        <v>380</v>
      </c>
      <c r="G699" s="27" t="s">
        <v>19</v>
      </c>
      <c r="H699" s="27" t="s">
        <v>425</v>
      </c>
      <c r="I699" s="13">
        <f>'прил Ведомств'!J710</f>
        <v>332.7</v>
      </c>
      <c r="J699" s="13">
        <f>'прил Ведомств'!K710</f>
        <v>365.1</v>
      </c>
      <c r="K699" s="13">
        <f>'прил Ведомств'!L710</f>
        <v>424.7</v>
      </c>
    </row>
    <row r="700" spans="1:11" ht="15">
      <c r="A700" s="15" t="s">
        <v>443</v>
      </c>
      <c r="B700" s="27" t="s">
        <v>424</v>
      </c>
      <c r="C700" s="27" t="s">
        <v>380</v>
      </c>
      <c r="D700" s="27" t="s">
        <v>556</v>
      </c>
      <c r="E700" s="27" t="s">
        <v>359</v>
      </c>
      <c r="F700" s="27" t="s">
        <v>380</v>
      </c>
      <c r="G700" s="27" t="s">
        <v>19</v>
      </c>
      <c r="H700" s="27" t="s">
        <v>540</v>
      </c>
      <c r="I700" s="13">
        <f>'прил Ведомств'!J711</f>
        <v>4.3</v>
      </c>
      <c r="J700" s="13">
        <f>'прил Ведомств'!K711</f>
        <v>4.3</v>
      </c>
      <c r="K700" s="13">
        <f>'прил Ведомств'!L711</f>
        <v>4.3</v>
      </c>
    </row>
    <row r="701" spans="1:11" ht="62.25">
      <c r="A701" s="76" t="s">
        <v>601</v>
      </c>
      <c r="B701" s="27" t="s">
        <v>424</v>
      </c>
      <c r="C701" s="27" t="s">
        <v>380</v>
      </c>
      <c r="D701" s="27" t="s">
        <v>556</v>
      </c>
      <c r="E701" s="27" t="s">
        <v>359</v>
      </c>
      <c r="F701" s="27" t="s">
        <v>380</v>
      </c>
      <c r="G701" s="27" t="s">
        <v>347</v>
      </c>
      <c r="H701" s="27"/>
      <c r="I701" s="13">
        <f>I702</f>
        <v>603.9</v>
      </c>
      <c r="J701" s="13">
        <f>J702</f>
        <v>603.9</v>
      </c>
      <c r="K701" s="13">
        <f>K702</f>
        <v>603.9</v>
      </c>
    </row>
    <row r="702" spans="1:11" ht="15">
      <c r="A702" s="15" t="s">
        <v>49</v>
      </c>
      <c r="B702" s="27" t="s">
        <v>424</v>
      </c>
      <c r="C702" s="27" t="s">
        <v>380</v>
      </c>
      <c r="D702" s="27" t="s">
        <v>556</v>
      </c>
      <c r="E702" s="27" t="s">
        <v>359</v>
      </c>
      <c r="F702" s="27" t="s">
        <v>380</v>
      </c>
      <c r="G702" s="27" t="s">
        <v>347</v>
      </c>
      <c r="H702" s="27" t="s">
        <v>339</v>
      </c>
      <c r="I702" s="13">
        <f>'прил Ведомств'!J713</f>
        <v>603.9</v>
      </c>
      <c r="J702" s="13">
        <f>'прил Ведомств'!K713</f>
        <v>603.9</v>
      </c>
      <c r="K702" s="13">
        <f>'прил Ведомств'!L713</f>
        <v>603.9</v>
      </c>
    </row>
    <row r="703" spans="1:11" ht="15">
      <c r="A703" s="6" t="s">
        <v>362</v>
      </c>
      <c r="B703" s="27" t="s">
        <v>424</v>
      </c>
      <c r="C703" s="27" t="s">
        <v>111</v>
      </c>
      <c r="D703" s="27"/>
      <c r="E703" s="27"/>
      <c r="F703" s="27"/>
      <c r="G703" s="27"/>
      <c r="H703" s="27"/>
      <c r="I703" s="13">
        <f>I704+I729</f>
        <v>9319.3</v>
      </c>
      <c r="J703" s="13">
        <f>J704+J729</f>
        <v>997.9</v>
      </c>
      <c r="K703" s="13">
        <f>K704+K729</f>
        <v>1005.9</v>
      </c>
    </row>
    <row r="704" spans="1:11" ht="33">
      <c r="A704" s="113" t="s">
        <v>470</v>
      </c>
      <c r="B704" s="27" t="s">
        <v>424</v>
      </c>
      <c r="C704" s="27" t="s">
        <v>111</v>
      </c>
      <c r="D704" s="101" t="s">
        <v>556</v>
      </c>
      <c r="E704" s="101"/>
      <c r="F704" s="95"/>
      <c r="G704" s="95"/>
      <c r="H704" s="27"/>
      <c r="I704" s="13">
        <f>I705</f>
        <v>5169.3</v>
      </c>
      <c r="J704" s="13">
        <f>J705</f>
        <v>997.9</v>
      </c>
      <c r="K704" s="13">
        <f>K705</f>
        <v>1005.9</v>
      </c>
    </row>
    <row r="705" spans="1:11" ht="15">
      <c r="A705" s="6" t="s">
        <v>521</v>
      </c>
      <c r="B705" s="27" t="s">
        <v>424</v>
      </c>
      <c r="C705" s="27" t="s">
        <v>111</v>
      </c>
      <c r="D705" s="27" t="s">
        <v>556</v>
      </c>
      <c r="E705" s="27" t="s">
        <v>500</v>
      </c>
      <c r="F705" s="71"/>
      <c r="G705" s="71"/>
      <c r="H705" s="71"/>
      <c r="I705" s="13">
        <f>I706+I715+I720+I727</f>
        <v>5169.3</v>
      </c>
      <c r="J705" s="13">
        <f>J706+J715+J720</f>
        <v>997.9</v>
      </c>
      <c r="K705" s="13">
        <f>K706+K715+K720</f>
        <v>1005.9</v>
      </c>
    </row>
    <row r="706" spans="1:11" ht="15">
      <c r="A706" s="7" t="s">
        <v>307</v>
      </c>
      <c r="B706" s="27" t="s">
        <v>424</v>
      </c>
      <c r="C706" s="27" t="s">
        <v>111</v>
      </c>
      <c r="D706" s="27" t="s">
        <v>556</v>
      </c>
      <c r="E706" s="27" t="s">
        <v>500</v>
      </c>
      <c r="F706" s="27" t="s">
        <v>380</v>
      </c>
      <c r="G706" s="27"/>
      <c r="H706" s="71"/>
      <c r="I706" s="13">
        <f>I707+I710+I713</f>
        <v>1534.3</v>
      </c>
      <c r="J706" s="13">
        <f>J707+J710+J713</f>
        <v>897.9</v>
      </c>
      <c r="K706" s="13">
        <f>K707+K710+K713</f>
        <v>905.9</v>
      </c>
    </row>
    <row r="707" spans="1:11" ht="15">
      <c r="A707" s="6" t="s">
        <v>103</v>
      </c>
      <c r="B707" s="27" t="s">
        <v>424</v>
      </c>
      <c r="C707" s="27" t="s">
        <v>111</v>
      </c>
      <c r="D707" s="27" t="s">
        <v>556</v>
      </c>
      <c r="E707" s="27" t="s">
        <v>500</v>
      </c>
      <c r="F707" s="27" t="s">
        <v>380</v>
      </c>
      <c r="G707" s="27" t="s">
        <v>475</v>
      </c>
      <c r="H707" s="27"/>
      <c r="I707" s="13">
        <f>I708+I709</f>
        <v>751</v>
      </c>
      <c r="J707" s="13">
        <f>J708+J709</f>
        <v>897.9</v>
      </c>
      <c r="K707" s="13">
        <f>K708+K709</f>
        <v>905.9</v>
      </c>
    </row>
    <row r="708" spans="1:11" ht="15">
      <c r="A708" s="15" t="s">
        <v>49</v>
      </c>
      <c r="B708" s="27" t="s">
        <v>424</v>
      </c>
      <c r="C708" s="27" t="s">
        <v>111</v>
      </c>
      <c r="D708" s="27" t="s">
        <v>556</v>
      </c>
      <c r="E708" s="27" t="s">
        <v>500</v>
      </c>
      <c r="F708" s="27" t="s">
        <v>380</v>
      </c>
      <c r="G708" s="27" t="s">
        <v>475</v>
      </c>
      <c r="H708" s="27" t="s">
        <v>339</v>
      </c>
      <c r="I708" s="13">
        <f>'прил Ведомств'!J719</f>
        <v>400</v>
      </c>
      <c r="J708" s="13">
        <f>'прил Ведомств'!K719</f>
        <v>430</v>
      </c>
      <c r="K708" s="13">
        <f>'прил Ведомств'!L719</f>
        <v>430</v>
      </c>
    </row>
    <row r="709" spans="1:11" ht="30.75">
      <c r="A709" s="15" t="s">
        <v>189</v>
      </c>
      <c r="B709" s="27" t="s">
        <v>424</v>
      </c>
      <c r="C709" s="27" t="s">
        <v>111</v>
      </c>
      <c r="D709" s="27" t="s">
        <v>556</v>
      </c>
      <c r="E709" s="27" t="s">
        <v>500</v>
      </c>
      <c r="F709" s="27" t="s">
        <v>380</v>
      </c>
      <c r="G709" s="27" t="s">
        <v>475</v>
      </c>
      <c r="H709" s="27" t="s">
        <v>425</v>
      </c>
      <c r="I709" s="13">
        <f>'прил Ведомств'!J720</f>
        <v>351</v>
      </c>
      <c r="J709" s="13">
        <f>'прил Ведомств'!K720</f>
        <v>467.9</v>
      </c>
      <c r="K709" s="13">
        <f>'прил Ведомств'!L720</f>
        <v>475.9</v>
      </c>
    </row>
    <row r="710" spans="1:11" ht="62.25">
      <c r="A710" s="6" t="s">
        <v>343</v>
      </c>
      <c r="B710" s="27" t="s">
        <v>424</v>
      </c>
      <c r="C710" s="27" t="s">
        <v>111</v>
      </c>
      <c r="D710" s="27" t="s">
        <v>556</v>
      </c>
      <c r="E710" s="27" t="s">
        <v>500</v>
      </c>
      <c r="F710" s="27" t="s">
        <v>380</v>
      </c>
      <c r="G710" s="27" t="s">
        <v>545</v>
      </c>
      <c r="H710" s="27"/>
      <c r="I710" s="13">
        <f>I711+I712</f>
        <v>450</v>
      </c>
      <c r="J710" s="13">
        <f>J711+J712</f>
        <v>0</v>
      </c>
      <c r="K710" s="13">
        <f>K711+K712</f>
        <v>0</v>
      </c>
    </row>
    <row r="711" spans="1:11" ht="15">
      <c r="A711" s="15" t="s">
        <v>49</v>
      </c>
      <c r="B711" s="27" t="s">
        <v>424</v>
      </c>
      <c r="C711" s="27" t="s">
        <v>111</v>
      </c>
      <c r="D711" s="27" t="s">
        <v>556</v>
      </c>
      <c r="E711" s="27" t="s">
        <v>500</v>
      </c>
      <c r="F711" s="27" t="s">
        <v>380</v>
      </c>
      <c r="G711" s="27" t="s">
        <v>545</v>
      </c>
      <c r="H711" s="27" t="s">
        <v>339</v>
      </c>
      <c r="I711" s="13">
        <f>'прил Ведомств'!J722</f>
        <v>45</v>
      </c>
      <c r="J711" s="13">
        <f>'прил Ведомств'!K722</f>
        <v>0</v>
      </c>
      <c r="K711" s="13">
        <f>'прил Ведомств'!L722</f>
        <v>0</v>
      </c>
    </row>
    <row r="712" spans="1:11" ht="30.75">
      <c r="A712" s="15" t="s">
        <v>189</v>
      </c>
      <c r="B712" s="27" t="s">
        <v>424</v>
      </c>
      <c r="C712" s="27" t="s">
        <v>111</v>
      </c>
      <c r="D712" s="27" t="s">
        <v>556</v>
      </c>
      <c r="E712" s="27" t="s">
        <v>500</v>
      </c>
      <c r="F712" s="27" t="s">
        <v>380</v>
      </c>
      <c r="G712" s="27" t="s">
        <v>545</v>
      </c>
      <c r="H712" s="27" t="s">
        <v>425</v>
      </c>
      <c r="I712" s="13">
        <f>'прил Ведомств'!J723</f>
        <v>405</v>
      </c>
      <c r="J712" s="13">
        <f>'прил Ведомств'!K723</f>
        <v>0</v>
      </c>
      <c r="K712" s="13">
        <f>'прил Ведомств'!L723</f>
        <v>0</v>
      </c>
    </row>
    <row r="713" spans="1:11" ht="46.5">
      <c r="A713" s="76" t="s">
        <v>593</v>
      </c>
      <c r="B713" s="79" t="s">
        <v>424</v>
      </c>
      <c r="C713" s="79" t="s">
        <v>111</v>
      </c>
      <c r="D713" s="79" t="s">
        <v>556</v>
      </c>
      <c r="E713" s="79" t="s">
        <v>500</v>
      </c>
      <c r="F713" s="79" t="s">
        <v>380</v>
      </c>
      <c r="G713" s="27" t="s">
        <v>592</v>
      </c>
      <c r="H713" s="27"/>
      <c r="I713" s="13">
        <f>I714</f>
        <v>333.3</v>
      </c>
      <c r="J713" s="13">
        <f>J714</f>
        <v>0</v>
      </c>
      <c r="K713" s="13">
        <f>K714</f>
        <v>0</v>
      </c>
    </row>
    <row r="714" spans="1:11" ht="30.75">
      <c r="A714" s="15" t="s">
        <v>189</v>
      </c>
      <c r="B714" s="79" t="s">
        <v>424</v>
      </c>
      <c r="C714" s="79" t="s">
        <v>111</v>
      </c>
      <c r="D714" s="79" t="s">
        <v>556</v>
      </c>
      <c r="E714" s="79" t="s">
        <v>500</v>
      </c>
      <c r="F714" s="79" t="s">
        <v>380</v>
      </c>
      <c r="G714" s="27" t="s">
        <v>592</v>
      </c>
      <c r="H714" s="79" t="s">
        <v>425</v>
      </c>
      <c r="I714" s="13">
        <f>'прил Ведомств'!J725</f>
        <v>333.3</v>
      </c>
      <c r="J714" s="13">
        <f>'прил Ведомств'!K725</f>
        <v>0</v>
      </c>
      <c r="K714" s="13">
        <f>'прил Ведомств'!L725</f>
        <v>0</v>
      </c>
    </row>
    <row r="715" spans="1:11" ht="15">
      <c r="A715" s="7" t="s">
        <v>198</v>
      </c>
      <c r="B715" s="27" t="s">
        <v>424</v>
      </c>
      <c r="C715" s="27" t="s">
        <v>111</v>
      </c>
      <c r="D715" s="27" t="s">
        <v>556</v>
      </c>
      <c r="E715" s="27" t="s">
        <v>500</v>
      </c>
      <c r="F715" s="27" t="s">
        <v>3</v>
      </c>
      <c r="G715" s="27"/>
      <c r="H715" s="27"/>
      <c r="I715" s="13">
        <f>I716+I718</f>
        <v>0</v>
      </c>
      <c r="J715" s="13">
        <f>J716+J718</f>
        <v>100</v>
      </c>
      <c r="K715" s="13">
        <f>K716+K718</f>
        <v>100</v>
      </c>
    </row>
    <row r="716" spans="1:11" ht="15">
      <c r="A716" s="6" t="s">
        <v>103</v>
      </c>
      <c r="B716" s="27" t="s">
        <v>424</v>
      </c>
      <c r="C716" s="27" t="s">
        <v>111</v>
      </c>
      <c r="D716" s="27" t="s">
        <v>556</v>
      </c>
      <c r="E716" s="27" t="s">
        <v>500</v>
      </c>
      <c r="F716" s="27" t="s">
        <v>3</v>
      </c>
      <c r="G716" s="27" t="s">
        <v>475</v>
      </c>
      <c r="H716" s="27"/>
      <c r="I716" s="13">
        <f>I717</f>
        <v>0</v>
      </c>
      <c r="J716" s="13">
        <f>J717</f>
        <v>100</v>
      </c>
      <c r="K716" s="13">
        <f>K717</f>
        <v>100</v>
      </c>
    </row>
    <row r="717" spans="1:11" ht="30.75">
      <c r="A717" s="15" t="s">
        <v>189</v>
      </c>
      <c r="B717" s="27" t="s">
        <v>424</v>
      </c>
      <c r="C717" s="27" t="s">
        <v>111</v>
      </c>
      <c r="D717" s="27" t="s">
        <v>556</v>
      </c>
      <c r="E717" s="27" t="s">
        <v>500</v>
      </c>
      <c r="F717" s="27" t="s">
        <v>3</v>
      </c>
      <c r="G717" s="27" t="s">
        <v>475</v>
      </c>
      <c r="H717" s="27" t="s">
        <v>425</v>
      </c>
      <c r="I717" s="13">
        <f>'прил Ведомств'!J728</f>
        <v>0</v>
      </c>
      <c r="J717" s="13">
        <f>'прил Ведомств'!K728</f>
        <v>100</v>
      </c>
      <c r="K717" s="13">
        <f>'прил Ведомств'!L728</f>
        <v>100</v>
      </c>
    </row>
    <row r="718" spans="1:11" ht="62.25">
      <c r="A718" s="6" t="s">
        <v>343</v>
      </c>
      <c r="B718" s="27" t="s">
        <v>424</v>
      </c>
      <c r="C718" s="27" t="s">
        <v>111</v>
      </c>
      <c r="D718" s="27" t="s">
        <v>556</v>
      </c>
      <c r="E718" s="27" t="s">
        <v>500</v>
      </c>
      <c r="F718" s="27" t="s">
        <v>3</v>
      </c>
      <c r="G718" s="27" t="s">
        <v>545</v>
      </c>
      <c r="H718" s="27"/>
      <c r="I718" s="13">
        <f>I719</f>
        <v>0</v>
      </c>
      <c r="J718" s="13">
        <f>J719</f>
        <v>0</v>
      </c>
      <c r="K718" s="13">
        <f>K719</f>
        <v>0</v>
      </c>
    </row>
    <row r="719" spans="1:11" ht="30.75">
      <c r="A719" s="15" t="s">
        <v>189</v>
      </c>
      <c r="B719" s="27" t="s">
        <v>424</v>
      </c>
      <c r="C719" s="27" t="s">
        <v>111</v>
      </c>
      <c r="D719" s="27" t="s">
        <v>556</v>
      </c>
      <c r="E719" s="27" t="s">
        <v>500</v>
      </c>
      <c r="F719" s="27" t="s">
        <v>3</v>
      </c>
      <c r="G719" s="27" t="s">
        <v>545</v>
      </c>
      <c r="H719" s="27" t="s">
        <v>425</v>
      </c>
      <c r="I719" s="13">
        <f>'прил Ведомств'!J730</f>
        <v>0</v>
      </c>
      <c r="J719" s="13">
        <f>'прил Ведомств'!K730</f>
        <v>0</v>
      </c>
      <c r="K719" s="13">
        <f>'прил Ведомств'!L730</f>
        <v>0</v>
      </c>
    </row>
    <row r="720" spans="1:11" ht="15">
      <c r="A720" s="7" t="s">
        <v>79</v>
      </c>
      <c r="B720" s="27" t="s">
        <v>424</v>
      </c>
      <c r="C720" s="27" t="s">
        <v>111</v>
      </c>
      <c r="D720" s="27" t="s">
        <v>556</v>
      </c>
      <c r="E720" s="27" t="s">
        <v>500</v>
      </c>
      <c r="F720" s="27" t="s">
        <v>69</v>
      </c>
      <c r="G720" s="27"/>
      <c r="H720" s="27"/>
      <c r="I720" s="13">
        <f>I725+I723+I721</f>
        <v>3635</v>
      </c>
      <c r="J720" s="13">
        <f>J725</f>
        <v>0</v>
      </c>
      <c r="K720" s="13">
        <f>K725</f>
        <v>0</v>
      </c>
    </row>
    <row r="721" spans="1:11" ht="15">
      <c r="A721" s="7" t="s">
        <v>102</v>
      </c>
      <c r="B721" s="27" t="s">
        <v>424</v>
      </c>
      <c r="C721" s="27" t="s">
        <v>111</v>
      </c>
      <c r="D721" s="27" t="s">
        <v>556</v>
      </c>
      <c r="E721" s="27" t="s">
        <v>500</v>
      </c>
      <c r="F721" s="27" t="s">
        <v>69</v>
      </c>
      <c r="G721" s="27" t="s">
        <v>541</v>
      </c>
      <c r="H721" s="27"/>
      <c r="I721" s="13">
        <f>I722</f>
        <v>1550</v>
      </c>
      <c r="J721" s="13">
        <f>J722</f>
        <v>0</v>
      </c>
      <c r="K721" s="13">
        <f>K722</f>
        <v>0</v>
      </c>
    </row>
    <row r="722" spans="1:11" ht="30.75">
      <c r="A722" s="15" t="s">
        <v>189</v>
      </c>
      <c r="B722" s="27" t="s">
        <v>424</v>
      </c>
      <c r="C722" s="27" t="s">
        <v>111</v>
      </c>
      <c r="D722" s="27" t="s">
        <v>556</v>
      </c>
      <c r="E722" s="27" t="s">
        <v>500</v>
      </c>
      <c r="F722" s="27" t="s">
        <v>69</v>
      </c>
      <c r="G722" s="27" t="s">
        <v>541</v>
      </c>
      <c r="H722" s="27" t="s">
        <v>425</v>
      </c>
      <c r="I722" s="13">
        <f>'прил Ведомств'!J733</f>
        <v>1550</v>
      </c>
      <c r="J722" s="13">
        <f>'прил Ведомств'!K733</f>
        <v>0</v>
      </c>
      <c r="K722" s="13">
        <f>'прил Ведомств'!L733</f>
        <v>0</v>
      </c>
    </row>
    <row r="723" spans="1:11" ht="15">
      <c r="A723" s="6" t="s">
        <v>258</v>
      </c>
      <c r="B723" s="22">
        <v>11</v>
      </c>
      <c r="C723" s="27" t="s">
        <v>111</v>
      </c>
      <c r="D723" s="27" t="s">
        <v>556</v>
      </c>
      <c r="E723" s="27" t="s">
        <v>500</v>
      </c>
      <c r="F723" s="27" t="s">
        <v>69</v>
      </c>
      <c r="G723" s="16" t="s">
        <v>157</v>
      </c>
      <c r="H723" s="27"/>
      <c r="I723" s="13">
        <f>I724</f>
        <v>0</v>
      </c>
      <c r="J723" s="13">
        <f>J724</f>
        <v>0</v>
      </c>
      <c r="K723" s="13">
        <f>K724</f>
        <v>0</v>
      </c>
    </row>
    <row r="724" spans="1:11" ht="15">
      <c r="A724" s="15" t="s">
        <v>506</v>
      </c>
      <c r="B724" s="22">
        <v>11</v>
      </c>
      <c r="C724" s="27" t="s">
        <v>111</v>
      </c>
      <c r="D724" s="27" t="s">
        <v>556</v>
      </c>
      <c r="E724" s="27" t="s">
        <v>500</v>
      </c>
      <c r="F724" s="27" t="s">
        <v>69</v>
      </c>
      <c r="G724" s="16" t="s">
        <v>157</v>
      </c>
      <c r="H724" s="27" t="s">
        <v>331</v>
      </c>
      <c r="I724" s="13">
        <f>'прил Ведомств'!J735</f>
        <v>0</v>
      </c>
      <c r="J724" s="13">
        <f>'прил Ведомств'!K735</f>
        <v>0</v>
      </c>
      <c r="K724" s="13">
        <f>'прил Ведомств'!L735</f>
        <v>0</v>
      </c>
    </row>
    <row r="725" spans="1:11" ht="30.75">
      <c r="A725" s="6" t="s">
        <v>328</v>
      </c>
      <c r="B725" s="27" t="s">
        <v>424</v>
      </c>
      <c r="C725" s="27" t="s">
        <v>111</v>
      </c>
      <c r="D725" s="27" t="s">
        <v>556</v>
      </c>
      <c r="E725" s="27" t="s">
        <v>500</v>
      </c>
      <c r="F725" s="27" t="s">
        <v>69</v>
      </c>
      <c r="G725" s="27" t="s">
        <v>286</v>
      </c>
      <c r="H725" s="27"/>
      <c r="I725" s="13">
        <f>I726</f>
        <v>2085</v>
      </c>
      <c r="J725" s="13">
        <f>J726</f>
        <v>0</v>
      </c>
      <c r="K725" s="13">
        <f>K726</f>
        <v>0</v>
      </c>
    </row>
    <row r="726" spans="1:11" ht="15">
      <c r="A726" s="15" t="s">
        <v>506</v>
      </c>
      <c r="B726" s="27" t="s">
        <v>424</v>
      </c>
      <c r="C726" s="27" t="s">
        <v>111</v>
      </c>
      <c r="D726" s="27" t="s">
        <v>556</v>
      </c>
      <c r="E726" s="27" t="s">
        <v>500</v>
      </c>
      <c r="F726" s="27" t="s">
        <v>69</v>
      </c>
      <c r="G726" s="27" t="s">
        <v>286</v>
      </c>
      <c r="H726" s="27" t="s">
        <v>331</v>
      </c>
      <c r="I726" s="13">
        <f>'прил Ведомств'!J737</f>
        <v>2085</v>
      </c>
      <c r="J726" s="13">
        <f>'прил Ведомств'!K737</f>
        <v>0</v>
      </c>
      <c r="K726" s="13">
        <f>'прил Ведомств'!L737</f>
        <v>0</v>
      </c>
    </row>
    <row r="727" spans="1:11" ht="30.75">
      <c r="A727" s="6" t="s">
        <v>197</v>
      </c>
      <c r="B727" s="27" t="s">
        <v>424</v>
      </c>
      <c r="C727" s="27" t="s">
        <v>111</v>
      </c>
      <c r="D727" s="27" t="s">
        <v>556</v>
      </c>
      <c r="E727" s="27" t="s">
        <v>500</v>
      </c>
      <c r="F727" s="27" t="s">
        <v>111</v>
      </c>
      <c r="G727" s="27" t="s">
        <v>221</v>
      </c>
      <c r="H727" s="27"/>
      <c r="I727" s="13">
        <f>I728</f>
        <v>0</v>
      </c>
      <c r="J727" s="13">
        <f>J728</f>
        <v>0</v>
      </c>
      <c r="K727" s="13">
        <f>K728</f>
        <v>0</v>
      </c>
    </row>
    <row r="728" spans="1:11" ht="30.75">
      <c r="A728" s="15" t="s">
        <v>189</v>
      </c>
      <c r="B728" s="27" t="s">
        <v>424</v>
      </c>
      <c r="C728" s="27" t="s">
        <v>111</v>
      </c>
      <c r="D728" s="27" t="s">
        <v>556</v>
      </c>
      <c r="E728" s="27" t="s">
        <v>500</v>
      </c>
      <c r="F728" s="27" t="s">
        <v>111</v>
      </c>
      <c r="G728" s="27" t="s">
        <v>221</v>
      </c>
      <c r="H728" s="27" t="s">
        <v>425</v>
      </c>
      <c r="I728" s="13">
        <f>'прил Ведомств'!J740</f>
        <v>0</v>
      </c>
      <c r="J728" s="13">
        <f>'прил Ведомств'!K740</f>
        <v>0</v>
      </c>
      <c r="K728" s="13">
        <f>'прил Ведомств'!L740</f>
        <v>0</v>
      </c>
    </row>
    <row r="729" spans="1:11" ht="50.25">
      <c r="A729" s="109" t="s">
        <v>474</v>
      </c>
      <c r="B729" s="27" t="s">
        <v>424</v>
      </c>
      <c r="C729" s="27" t="s">
        <v>111</v>
      </c>
      <c r="D729" s="27" t="s">
        <v>33</v>
      </c>
      <c r="E729" s="27"/>
      <c r="F729" s="27"/>
      <c r="G729" s="27"/>
      <c r="H729" s="27"/>
      <c r="I729" s="13">
        <f>I730</f>
        <v>4150</v>
      </c>
      <c r="J729" s="13">
        <f aca="true" t="shared" si="90" ref="J729:K732">J730</f>
        <v>0</v>
      </c>
      <c r="K729" s="13">
        <f t="shared" si="90"/>
        <v>0</v>
      </c>
    </row>
    <row r="730" spans="1:11" ht="33">
      <c r="A730" s="109" t="s">
        <v>628</v>
      </c>
      <c r="B730" s="27" t="s">
        <v>424</v>
      </c>
      <c r="C730" s="27" t="s">
        <v>111</v>
      </c>
      <c r="D730" s="27" t="s">
        <v>33</v>
      </c>
      <c r="E730" s="27" t="s">
        <v>359</v>
      </c>
      <c r="F730" s="27"/>
      <c r="G730" s="27"/>
      <c r="H730" s="27"/>
      <c r="I730" s="13">
        <f>I731</f>
        <v>4150</v>
      </c>
      <c r="J730" s="13">
        <f t="shared" si="90"/>
        <v>0</v>
      </c>
      <c r="K730" s="13">
        <f t="shared" si="90"/>
        <v>0</v>
      </c>
    </row>
    <row r="731" spans="1:11" ht="30.75">
      <c r="A731" s="6" t="s">
        <v>642</v>
      </c>
      <c r="B731" s="27" t="s">
        <v>424</v>
      </c>
      <c r="C731" s="27" t="s">
        <v>111</v>
      </c>
      <c r="D731" s="27" t="s">
        <v>33</v>
      </c>
      <c r="E731" s="27" t="s">
        <v>359</v>
      </c>
      <c r="F731" s="27" t="s">
        <v>404</v>
      </c>
      <c r="G731" s="27"/>
      <c r="H731" s="27"/>
      <c r="I731" s="13">
        <f>I732</f>
        <v>4150</v>
      </c>
      <c r="J731" s="13">
        <f t="shared" si="90"/>
        <v>0</v>
      </c>
      <c r="K731" s="13">
        <f t="shared" si="90"/>
        <v>0</v>
      </c>
    </row>
    <row r="732" spans="1:11" ht="30.75">
      <c r="A732" s="6" t="s">
        <v>630</v>
      </c>
      <c r="B732" s="27" t="s">
        <v>424</v>
      </c>
      <c r="C732" s="27" t="s">
        <v>111</v>
      </c>
      <c r="D732" s="27" t="s">
        <v>33</v>
      </c>
      <c r="E732" s="27" t="s">
        <v>359</v>
      </c>
      <c r="F732" s="27" t="s">
        <v>404</v>
      </c>
      <c r="G732" s="27" t="s">
        <v>631</v>
      </c>
      <c r="H732" s="27"/>
      <c r="I732" s="13">
        <f>I733</f>
        <v>4150</v>
      </c>
      <c r="J732" s="13">
        <f t="shared" si="90"/>
        <v>0</v>
      </c>
      <c r="K732" s="13">
        <f t="shared" si="90"/>
        <v>0</v>
      </c>
    </row>
    <row r="733" spans="1:11" ht="15">
      <c r="A733" s="15" t="s">
        <v>506</v>
      </c>
      <c r="B733" s="27" t="s">
        <v>424</v>
      </c>
      <c r="C733" s="27" t="s">
        <v>111</v>
      </c>
      <c r="D733" s="27" t="s">
        <v>33</v>
      </c>
      <c r="E733" s="27" t="s">
        <v>359</v>
      </c>
      <c r="F733" s="27" t="s">
        <v>404</v>
      </c>
      <c r="G733" s="27" t="s">
        <v>631</v>
      </c>
      <c r="H733" s="27" t="s">
        <v>331</v>
      </c>
      <c r="I733" s="13">
        <f>'прил Ведомств'!J745</f>
        <v>4150</v>
      </c>
      <c r="J733" s="13">
        <f>'прил Ведомств'!K745</f>
        <v>0</v>
      </c>
      <c r="K733" s="13">
        <f>'прил Ведомств'!L745</f>
        <v>0</v>
      </c>
    </row>
    <row r="734" spans="1:12" s="98" customFormat="1" ht="16.5">
      <c r="A734" s="122" t="s">
        <v>565</v>
      </c>
      <c r="B734" s="95" t="s">
        <v>375</v>
      </c>
      <c r="C734" s="95"/>
      <c r="D734" s="121"/>
      <c r="E734" s="121"/>
      <c r="F734" s="121"/>
      <c r="G734" s="121"/>
      <c r="H734" s="40"/>
      <c r="I734" s="96">
        <f aca="true" t="shared" si="91" ref="I734:K736">I735</f>
        <v>1875.4</v>
      </c>
      <c r="J734" s="96">
        <f t="shared" si="91"/>
        <v>1875.4</v>
      </c>
      <c r="K734" s="96">
        <f t="shared" si="91"/>
        <v>1875.4</v>
      </c>
      <c r="L734" s="97"/>
    </row>
    <row r="735" spans="1:11" ht="15">
      <c r="A735" s="6" t="s">
        <v>168</v>
      </c>
      <c r="B735" s="27" t="s">
        <v>365</v>
      </c>
      <c r="C735" s="27" t="s">
        <v>3</v>
      </c>
      <c r="D735" s="27"/>
      <c r="E735" s="27"/>
      <c r="F735" s="27"/>
      <c r="G735" s="27"/>
      <c r="H735" s="27"/>
      <c r="I735" s="13">
        <f t="shared" si="91"/>
        <v>1875.4</v>
      </c>
      <c r="J735" s="13">
        <f t="shared" si="91"/>
        <v>1875.4</v>
      </c>
      <c r="K735" s="13">
        <f t="shared" si="91"/>
        <v>1875.4</v>
      </c>
    </row>
    <row r="736" spans="1:11" ht="30.75">
      <c r="A736" s="6" t="s">
        <v>99</v>
      </c>
      <c r="B736" s="27" t="s">
        <v>365</v>
      </c>
      <c r="C736" s="27" t="s">
        <v>3</v>
      </c>
      <c r="D736" s="27" t="s">
        <v>90</v>
      </c>
      <c r="E736" s="27"/>
      <c r="F736" s="27"/>
      <c r="G736" s="27"/>
      <c r="H736" s="27"/>
      <c r="I736" s="13">
        <f>I737</f>
        <v>1875.4</v>
      </c>
      <c r="J736" s="13">
        <f t="shared" si="91"/>
        <v>1875.4</v>
      </c>
      <c r="K736" s="13">
        <f t="shared" si="91"/>
        <v>1875.4</v>
      </c>
    </row>
    <row r="737" spans="1:11" ht="30.75">
      <c r="A737" s="6" t="s">
        <v>392</v>
      </c>
      <c r="B737" s="27" t="s">
        <v>375</v>
      </c>
      <c r="C737" s="27" t="s">
        <v>3</v>
      </c>
      <c r="D737" s="27" t="s">
        <v>90</v>
      </c>
      <c r="E737" s="27" t="s">
        <v>264</v>
      </c>
      <c r="F737" s="27" t="s">
        <v>369</v>
      </c>
      <c r="G737" s="27" t="s">
        <v>19</v>
      </c>
      <c r="H737" s="27"/>
      <c r="I737" s="13">
        <f>I738</f>
        <v>1875.4</v>
      </c>
      <c r="J737" s="13">
        <f>J738</f>
        <v>1875.4</v>
      </c>
      <c r="K737" s="13">
        <f>K738</f>
        <v>1875.4</v>
      </c>
    </row>
    <row r="738" spans="1:11" ht="15">
      <c r="A738" s="15" t="s">
        <v>236</v>
      </c>
      <c r="B738" s="27" t="s">
        <v>375</v>
      </c>
      <c r="C738" s="27" t="s">
        <v>3</v>
      </c>
      <c r="D738" s="27" t="s">
        <v>90</v>
      </c>
      <c r="E738" s="27" t="s">
        <v>264</v>
      </c>
      <c r="F738" s="27" t="s">
        <v>369</v>
      </c>
      <c r="G738" s="27" t="s">
        <v>19</v>
      </c>
      <c r="H738" s="27" t="s">
        <v>130</v>
      </c>
      <c r="I738" s="13">
        <f>'прил Ведомств'!J750</f>
        <v>1875.4</v>
      </c>
      <c r="J738" s="13">
        <f>'прил Ведомств'!K750</f>
        <v>1875.4</v>
      </c>
      <c r="K738" s="13">
        <f>'прил Ведомств'!L750</f>
        <v>1875.4</v>
      </c>
    </row>
    <row r="739" spans="1:11" s="98" customFormat="1" ht="30.75">
      <c r="A739" s="52" t="s">
        <v>114</v>
      </c>
      <c r="B739" s="95" t="s">
        <v>308</v>
      </c>
      <c r="C739" s="40"/>
      <c r="D739" s="40"/>
      <c r="E739" s="40"/>
      <c r="F739" s="40"/>
      <c r="G739" s="40"/>
      <c r="H739" s="40"/>
      <c r="I739" s="96">
        <f>I740+I747</f>
        <v>60441.399999999994</v>
      </c>
      <c r="J739" s="96">
        <f>J740+J747</f>
        <v>60190.700000000004</v>
      </c>
      <c r="K739" s="96">
        <f>K740+K747</f>
        <v>59674.7</v>
      </c>
    </row>
    <row r="740" spans="1:11" ht="30.75">
      <c r="A740" s="6" t="s">
        <v>144</v>
      </c>
      <c r="B740" s="27" t="s">
        <v>308</v>
      </c>
      <c r="C740" s="27" t="s">
        <v>380</v>
      </c>
      <c r="D740" s="27"/>
      <c r="E740" s="27"/>
      <c r="F740" s="27"/>
      <c r="G740" s="27"/>
      <c r="H740" s="27"/>
      <c r="I740" s="13">
        <f aca="true" t="shared" si="92" ref="I740:K741">I741</f>
        <v>29971.699999999997</v>
      </c>
      <c r="J740" s="13">
        <f t="shared" si="92"/>
        <v>26225.4</v>
      </c>
      <c r="K740" s="13">
        <f t="shared" si="92"/>
        <v>26327</v>
      </c>
    </row>
    <row r="741" spans="1:11" ht="30.75">
      <c r="A741" s="103" t="s">
        <v>173</v>
      </c>
      <c r="B741" s="27" t="s">
        <v>308</v>
      </c>
      <c r="C741" s="27" t="s">
        <v>380</v>
      </c>
      <c r="D741" s="27" t="s">
        <v>216</v>
      </c>
      <c r="E741" s="27"/>
      <c r="F741" s="27"/>
      <c r="G741" s="27"/>
      <c r="H741" s="27"/>
      <c r="I741" s="13">
        <f t="shared" si="92"/>
        <v>29971.699999999997</v>
      </c>
      <c r="J741" s="13">
        <f t="shared" si="92"/>
        <v>26225.4</v>
      </c>
      <c r="K741" s="13">
        <f t="shared" si="92"/>
        <v>26327</v>
      </c>
    </row>
    <row r="742" spans="1:11" ht="30.75">
      <c r="A742" s="7" t="s">
        <v>96</v>
      </c>
      <c r="B742" s="27" t="s">
        <v>308</v>
      </c>
      <c r="C742" s="27" t="s">
        <v>380</v>
      </c>
      <c r="D742" s="27" t="s">
        <v>216</v>
      </c>
      <c r="E742" s="27" t="s">
        <v>264</v>
      </c>
      <c r="F742" s="27" t="s">
        <v>380</v>
      </c>
      <c r="G742" s="27"/>
      <c r="H742" s="27"/>
      <c r="I742" s="13">
        <f>I743+I745</f>
        <v>29971.699999999997</v>
      </c>
      <c r="J742" s="13">
        <f>J743+J745</f>
        <v>26225.4</v>
      </c>
      <c r="K742" s="13">
        <f>K743+K745</f>
        <v>26327</v>
      </c>
    </row>
    <row r="743" spans="1:11" ht="30.75">
      <c r="A743" s="6" t="s">
        <v>256</v>
      </c>
      <c r="B743" s="27" t="s">
        <v>308</v>
      </c>
      <c r="C743" s="27" t="s">
        <v>380</v>
      </c>
      <c r="D743" s="27" t="s">
        <v>216</v>
      </c>
      <c r="E743" s="27" t="s">
        <v>264</v>
      </c>
      <c r="F743" s="27" t="s">
        <v>380</v>
      </c>
      <c r="G743" s="27" t="s">
        <v>6</v>
      </c>
      <c r="H743" s="27"/>
      <c r="I743" s="13">
        <f>I744</f>
        <v>24934.6</v>
      </c>
      <c r="J743" s="13">
        <f>J744</f>
        <v>21540</v>
      </c>
      <c r="K743" s="13">
        <f>K744</f>
        <v>21506.6</v>
      </c>
    </row>
    <row r="744" spans="1:11" ht="15">
      <c r="A744" s="15" t="s">
        <v>439</v>
      </c>
      <c r="B744" s="27" t="s">
        <v>308</v>
      </c>
      <c r="C744" s="27" t="s">
        <v>380</v>
      </c>
      <c r="D744" s="27" t="s">
        <v>216</v>
      </c>
      <c r="E744" s="27" t="s">
        <v>264</v>
      </c>
      <c r="F744" s="27" t="s">
        <v>380</v>
      </c>
      <c r="G744" s="27" t="s">
        <v>6</v>
      </c>
      <c r="H744" s="27" t="s">
        <v>206</v>
      </c>
      <c r="I744" s="13">
        <f>'прил Ведомств'!J784</f>
        <v>24934.6</v>
      </c>
      <c r="J744" s="13">
        <f>'прил Ведомств'!K784</f>
        <v>21540</v>
      </c>
      <c r="K744" s="13">
        <f>'прил Ведомств'!L784</f>
        <v>21506.6</v>
      </c>
    </row>
    <row r="745" spans="1:11" ht="93">
      <c r="A745" s="6" t="s">
        <v>27</v>
      </c>
      <c r="B745" s="27" t="s">
        <v>308</v>
      </c>
      <c r="C745" s="27" t="s">
        <v>380</v>
      </c>
      <c r="D745" s="27" t="s">
        <v>216</v>
      </c>
      <c r="E745" s="27" t="s">
        <v>264</v>
      </c>
      <c r="F745" s="27" t="s">
        <v>380</v>
      </c>
      <c r="G745" s="27" t="s">
        <v>245</v>
      </c>
      <c r="H745" s="27"/>
      <c r="I745" s="13">
        <f>I746</f>
        <v>5037.1</v>
      </c>
      <c r="J745" s="13">
        <f>J746</f>
        <v>4685.4</v>
      </c>
      <c r="K745" s="13">
        <f>K746</f>
        <v>4820.4</v>
      </c>
    </row>
    <row r="746" spans="1:11" ht="15">
      <c r="A746" s="15" t="s">
        <v>439</v>
      </c>
      <c r="B746" s="27" t="s">
        <v>308</v>
      </c>
      <c r="C746" s="27" t="s">
        <v>380</v>
      </c>
      <c r="D746" s="27" t="s">
        <v>216</v>
      </c>
      <c r="E746" s="27" t="s">
        <v>264</v>
      </c>
      <c r="F746" s="27" t="s">
        <v>380</v>
      </c>
      <c r="G746" s="27" t="s">
        <v>245</v>
      </c>
      <c r="H746" s="27" t="s">
        <v>206</v>
      </c>
      <c r="I746" s="13">
        <f>'прил Ведомств'!J786</f>
        <v>5037.1</v>
      </c>
      <c r="J746" s="13">
        <f>'прил Ведомств'!K786</f>
        <v>4685.4</v>
      </c>
      <c r="K746" s="13">
        <f>'прил Ведомств'!L786</f>
        <v>4820.4</v>
      </c>
    </row>
    <row r="747" spans="1:11" ht="15">
      <c r="A747" s="6" t="s">
        <v>312</v>
      </c>
      <c r="B747" s="27" t="s">
        <v>308</v>
      </c>
      <c r="C747" s="27" t="s">
        <v>3</v>
      </c>
      <c r="D747" s="27"/>
      <c r="E747" s="27"/>
      <c r="F747" s="27"/>
      <c r="G747" s="27"/>
      <c r="H747" s="27"/>
      <c r="I747" s="13">
        <f aca="true" t="shared" si="93" ref="I747:K749">I748</f>
        <v>30469.7</v>
      </c>
      <c r="J747" s="13">
        <f t="shared" si="93"/>
        <v>33965.3</v>
      </c>
      <c r="K747" s="13">
        <f t="shared" si="93"/>
        <v>33347.7</v>
      </c>
    </row>
    <row r="748" spans="1:11" ht="30.75">
      <c r="A748" s="103" t="s">
        <v>173</v>
      </c>
      <c r="B748" s="27" t="s">
        <v>308</v>
      </c>
      <c r="C748" s="27" t="s">
        <v>3</v>
      </c>
      <c r="D748" s="27" t="s">
        <v>216</v>
      </c>
      <c r="E748" s="27"/>
      <c r="F748" s="27"/>
      <c r="G748" s="27"/>
      <c r="H748" s="27"/>
      <c r="I748" s="13">
        <f t="shared" si="93"/>
        <v>30469.7</v>
      </c>
      <c r="J748" s="13">
        <f t="shared" si="93"/>
        <v>33965.3</v>
      </c>
      <c r="K748" s="13">
        <f t="shared" si="93"/>
        <v>33347.7</v>
      </c>
    </row>
    <row r="749" spans="1:11" ht="30.75">
      <c r="A749" s="7" t="s">
        <v>164</v>
      </c>
      <c r="B749" s="27" t="s">
        <v>308</v>
      </c>
      <c r="C749" s="27" t="s">
        <v>3</v>
      </c>
      <c r="D749" s="27" t="s">
        <v>216</v>
      </c>
      <c r="E749" s="27" t="s">
        <v>264</v>
      </c>
      <c r="F749" s="27" t="s">
        <v>3</v>
      </c>
      <c r="G749" s="27"/>
      <c r="H749" s="27"/>
      <c r="I749" s="13">
        <f>I750</f>
        <v>30469.7</v>
      </c>
      <c r="J749" s="13">
        <f t="shared" si="93"/>
        <v>33965.3</v>
      </c>
      <c r="K749" s="13">
        <f t="shared" si="93"/>
        <v>33347.7</v>
      </c>
    </row>
    <row r="750" spans="1:11" ht="15">
      <c r="A750" s="6" t="s">
        <v>384</v>
      </c>
      <c r="B750" s="27" t="s">
        <v>308</v>
      </c>
      <c r="C750" s="27" t="s">
        <v>3</v>
      </c>
      <c r="D750" s="27" t="s">
        <v>216</v>
      </c>
      <c r="E750" s="27" t="s">
        <v>264</v>
      </c>
      <c r="F750" s="27" t="s">
        <v>3</v>
      </c>
      <c r="G750" s="27" t="s">
        <v>323</v>
      </c>
      <c r="H750" s="27"/>
      <c r="I750" s="13">
        <f>I751</f>
        <v>30469.7</v>
      </c>
      <c r="J750" s="13">
        <f>J751</f>
        <v>33965.3</v>
      </c>
      <c r="K750" s="13">
        <f>K751</f>
        <v>33347.7</v>
      </c>
    </row>
    <row r="751" spans="1:11" ht="15">
      <c r="A751" s="15" t="s">
        <v>439</v>
      </c>
      <c r="B751" s="27" t="s">
        <v>308</v>
      </c>
      <c r="C751" s="27" t="s">
        <v>3</v>
      </c>
      <c r="D751" s="27" t="s">
        <v>216</v>
      </c>
      <c r="E751" s="27" t="s">
        <v>264</v>
      </c>
      <c r="F751" s="27" t="s">
        <v>3</v>
      </c>
      <c r="G751" s="27" t="s">
        <v>323</v>
      </c>
      <c r="H751" s="27" t="s">
        <v>206</v>
      </c>
      <c r="I751" s="13">
        <f>'прил Ведомств'!J791</f>
        <v>30469.7</v>
      </c>
      <c r="J751" s="13">
        <f>'прил Ведомств'!K791</f>
        <v>33965.3</v>
      </c>
      <c r="K751" s="13">
        <f>'прил Ведомств'!L791</f>
        <v>33347.7</v>
      </c>
    </row>
    <row r="752" spans="1:11" s="98" customFormat="1" ht="16.5">
      <c r="A752" s="66" t="s">
        <v>243</v>
      </c>
      <c r="B752" s="40"/>
      <c r="C752" s="40"/>
      <c r="D752" s="40"/>
      <c r="E752" s="40"/>
      <c r="F752" s="40"/>
      <c r="G752" s="40"/>
      <c r="H752" s="40"/>
      <c r="I752" s="96">
        <f>I14+I212+I251+I340+I392+I408+I566+I610+I615+I692+I734+I739</f>
        <v>1256587.7999999996</v>
      </c>
      <c r="J752" s="96">
        <f>J14+J212+J251+J340+J392+J408+J566+J610+J615+J692+J734+J739</f>
        <v>1264438.1999999997</v>
      </c>
      <c r="K752" s="96">
        <f>K14+K212+K251+K340+K392+K408+K566+K610+K615+K692+K734+K739</f>
        <v>1405896.6999999997</v>
      </c>
    </row>
    <row r="753" spans="1:11" ht="16.5">
      <c r="A753" s="50" t="s">
        <v>567</v>
      </c>
      <c r="B753" s="22"/>
      <c r="C753" s="5"/>
      <c r="D753" s="5"/>
      <c r="E753" s="5"/>
      <c r="F753" s="5"/>
      <c r="G753" s="5"/>
      <c r="H753" s="5"/>
      <c r="I753" s="123"/>
      <c r="J753" s="124">
        <f>'прил Ведомств'!K812</f>
        <v>13954.4</v>
      </c>
      <c r="K753" s="124">
        <f>'прил Ведомств'!L812</f>
        <v>29171.4</v>
      </c>
    </row>
    <row r="754" spans="1:11" ht="16.5">
      <c r="A754" s="40" t="s">
        <v>77</v>
      </c>
      <c r="B754" s="5"/>
      <c r="C754" s="5"/>
      <c r="D754" s="5"/>
      <c r="E754" s="5"/>
      <c r="F754" s="5"/>
      <c r="G754" s="5"/>
      <c r="H754" s="5"/>
      <c r="I754" s="42">
        <f>I752+I753</f>
        <v>1256587.7999999996</v>
      </c>
      <c r="J754" s="42">
        <f>J752+J753</f>
        <v>1278392.5999999996</v>
      </c>
      <c r="K754" s="42">
        <f>K752+K753</f>
        <v>1435068.0999999996</v>
      </c>
    </row>
    <row r="755" ht="15.75" customHeight="1">
      <c r="K755" s="64"/>
    </row>
    <row r="756" ht="15.75" customHeight="1">
      <c r="K756" s="64"/>
    </row>
  </sheetData>
  <sheetProtection/>
  <autoFilter ref="A14:M754"/>
  <mergeCells count="7">
    <mergeCell ref="A8:K9"/>
    <mergeCell ref="A11:A12"/>
    <mergeCell ref="B11:B12"/>
    <mergeCell ref="C11:C12"/>
    <mergeCell ref="H11:H12"/>
    <mergeCell ref="I11:K11"/>
    <mergeCell ref="D11:G12"/>
  </mergeCells>
  <printOptions/>
  <pageMargins left="0.5118110236220472" right="0" top="0.35433070866141736" bottom="0.35433070866141736" header="0" footer="0"/>
  <pageSetup firstPageNumber="1" useFirstPageNumber="1" fitToHeight="18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4"/>
  <sheetViews>
    <sheetView showOutlineSymbols="0" defaultGridColor="0" zoomScale="85" zoomScaleNormal="85" zoomScalePageLayoutView="0" colorId="16" workbookViewId="0" topLeftCell="A1">
      <selection activeCell="J4" sqref="J4"/>
    </sheetView>
  </sheetViews>
  <sheetFormatPr defaultColWidth="10.33203125" defaultRowHeight="15.75" customHeight="1"/>
  <cols>
    <col min="1" max="1" width="95.33203125" style="9" customWidth="1"/>
    <col min="2" max="2" width="7.83203125" style="10" customWidth="1"/>
    <col min="3" max="3" width="5.66015625" style="9" customWidth="1"/>
    <col min="4" max="4" width="8.66015625" style="9" customWidth="1"/>
    <col min="5" max="5" width="7.83203125" style="9" customWidth="1"/>
    <col min="6" max="6" width="4.66015625" style="9" customWidth="1"/>
    <col min="7" max="7" width="8.5" style="9" customWidth="1"/>
    <col min="8" max="8" width="11" style="9" customWidth="1"/>
    <col min="9" max="9" width="7.83203125" style="9" customWidth="1"/>
    <col min="10" max="10" width="18.83203125" style="9" customWidth="1"/>
    <col min="11" max="11" width="18.83203125" style="17" customWidth="1"/>
    <col min="12" max="12" width="18" style="9" customWidth="1"/>
    <col min="13" max="16384" width="10.33203125" style="9" customWidth="1"/>
  </cols>
  <sheetData>
    <row r="1" spans="10:12" ht="15.75" customHeight="1">
      <c r="J1" s="17" t="s">
        <v>636</v>
      </c>
      <c r="K1" s="9"/>
      <c r="L1" s="17"/>
    </row>
    <row r="2" spans="10:12" ht="15.75" customHeight="1">
      <c r="J2" s="9" t="s">
        <v>62</v>
      </c>
      <c r="K2" s="9"/>
      <c r="L2" s="17"/>
    </row>
    <row r="3" spans="10:12" ht="15.75" customHeight="1">
      <c r="J3" s="93" t="s">
        <v>646</v>
      </c>
      <c r="K3" s="9"/>
      <c r="L3" s="17"/>
    </row>
    <row r="5" ht="15.75" customHeight="1">
      <c r="J5" s="75" t="s">
        <v>571</v>
      </c>
    </row>
    <row r="6" ht="15.75" customHeight="1">
      <c r="J6" s="9" t="s">
        <v>62</v>
      </c>
    </row>
    <row r="7" ht="15.75" customHeight="1">
      <c r="J7" s="93" t="s">
        <v>633</v>
      </c>
    </row>
    <row r="8" ht="15.75" customHeight="1">
      <c r="B8" s="9"/>
    </row>
    <row r="9" spans="1:12" ht="15.75" customHeight="1">
      <c r="A9" s="174" t="s">
        <v>578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2" ht="37.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2" spans="1:12" s="33" customFormat="1" ht="24.75" customHeight="1">
      <c r="A12" s="170" t="s">
        <v>563</v>
      </c>
      <c r="B12" s="170" t="s">
        <v>46</v>
      </c>
      <c r="C12" s="170" t="s">
        <v>265</v>
      </c>
      <c r="D12" s="170" t="s">
        <v>56</v>
      </c>
      <c r="E12" s="181" t="s">
        <v>512</v>
      </c>
      <c r="F12" s="182"/>
      <c r="G12" s="182"/>
      <c r="H12" s="185"/>
      <c r="I12" s="170" t="s">
        <v>287</v>
      </c>
      <c r="J12" s="178" t="s">
        <v>57</v>
      </c>
      <c r="K12" s="179"/>
      <c r="L12" s="180"/>
    </row>
    <row r="13" spans="1:12" s="33" customFormat="1" ht="35.25" customHeight="1">
      <c r="A13" s="171"/>
      <c r="B13" s="171"/>
      <c r="C13" s="171"/>
      <c r="D13" s="171"/>
      <c r="E13" s="183"/>
      <c r="F13" s="184"/>
      <c r="G13" s="184"/>
      <c r="H13" s="186"/>
      <c r="I13" s="171"/>
      <c r="J13" s="36" t="s">
        <v>196</v>
      </c>
      <c r="K13" s="36" t="s">
        <v>528</v>
      </c>
      <c r="L13" s="36" t="s">
        <v>575</v>
      </c>
    </row>
    <row r="14" spans="1:12" ht="15.75" customHeight="1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</row>
    <row r="15" spans="1:12" s="98" customFormat="1" ht="33">
      <c r="A15" s="107" t="s">
        <v>421</v>
      </c>
      <c r="B15" s="125" t="s">
        <v>235</v>
      </c>
      <c r="C15" s="95"/>
      <c r="D15" s="95"/>
      <c r="E15" s="95"/>
      <c r="F15" s="95"/>
      <c r="G15" s="95"/>
      <c r="H15" s="95"/>
      <c r="I15" s="95"/>
      <c r="J15" s="96">
        <f>J16+J35+J49+J179+J42</f>
        <v>682652.8</v>
      </c>
      <c r="K15" s="96">
        <f>K16+K35+K49+K179+K42</f>
        <v>692592</v>
      </c>
      <c r="L15" s="96">
        <f>L16+L35+L49+L179+L42</f>
        <v>702941.5</v>
      </c>
    </row>
    <row r="16" spans="1:12" ht="15">
      <c r="A16" s="23" t="s">
        <v>199</v>
      </c>
      <c r="B16" s="56" t="s">
        <v>235</v>
      </c>
      <c r="C16" s="27" t="s">
        <v>69</v>
      </c>
      <c r="D16" s="27"/>
      <c r="E16" s="27"/>
      <c r="F16" s="27"/>
      <c r="G16" s="27"/>
      <c r="H16" s="27"/>
      <c r="I16" s="27"/>
      <c r="J16" s="13">
        <f aca="true" t="shared" si="0" ref="J16:L17">J17</f>
        <v>60</v>
      </c>
      <c r="K16" s="13">
        <f t="shared" si="0"/>
        <v>55</v>
      </c>
      <c r="L16" s="13">
        <f t="shared" si="0"/>
        <v>55</v>
      </c>
    </row>
    <row r="17" spans="1:12" ht="30.75">
      <c r="A17" s="6" t="s">
        <v>318</v>
      </c>
      <c r="B17" s="56" t="s">
        <v>235</v>
      </c>
      <c r="C17" s="27" t="s">
        <v>69</v>
      </c>
      <c r="D17" s="27" t="s">
        <v>308</v>
      </c>
      <c r="E17" s="27"/>
      <c r="F17" s="27"/>
      <c r="G17" s="27"/>
      <c r="H17" s="27"/>
      <c r="I17" s="27"/>
      <c r="J17" s="13">
        <f t="shared" si="0"/>
        <v>60</v>
      </c>
      <c r="K17" s="13">
        <f t="shared" si="0"/>
        <v>55</v>
      </c>
      <c r="L17" s="13">
        <f t="shared" si="0"/>
        <v>55</v>
      </c>
    </row>
    <row r="18" spans="1:12" ht="46.5">
      <c r="A18" s="103" t="s">
        <v>451</v>
      </c>
      <c r="B18" s="56" t="s">
        <v>235</v>
      </c>
      <c r="C18" s="27" t="s">
        <v>69</v>
      </c>
      <c r="D18" s="27" t="s">
        <v>308</v>
      </c>
      <c r="E18" s="22">
        <v>39</v>
      </c>
      <c r="F18" s="22"/>
      <c r="G18" s="22"/>
      <c r="H18" s="22"/>
      <c r="I18" s="27"/>
      <c r="J18" s="13">
        <f>J19+J24+J31</f>
        <v>60</v>
      </c>
      <c r="K18" s="13">
        <f>K19+K24+K31</f>
        <v>55</v>
      </c>
      <c r="L18" s="13">
        <f>L19+L24+L31</f>
        <v>55</v>
      </c>
    </row>
    <row r="19" spans="1:12" ht="30.75">
      <c r="A19" s="6" t="s">
        <v>329</v>
      </c>
      <c r="B19" s="56" t="s">
        <v>235</v>
      </c>
      <c r="C19" s="27" t="s">
        <v>69</v>
      </c>
      <c r="D19" s="27" t="s">
        <v>308</v>
      </c>
      <c r="E19" s="22">
        <v>39</v>
      </c>
      <c r="F19" s="22">
        <v>1</v>
      </c>
      <c r="G19" s="22"/>
      <c r="H19" s="22"/>
      <c r="I19" s="27"/>
      <c r="J19" s="13">
        <f aca="true" t="shared" si="1" ref="J19:L20">J20</f>
        <v>15</v>
      </c>
      <c r="K19" s="13">
        <f t="shared" si="1"/>
        <v>15</v>
      </c>
      <c r="L19" s="13">
        <f t="shared" si="1"/>
        <v>15</v>
      </c>
    </row>
    <row r="20" spans="1:12" ht="30.75">
      <c r="A20" s="7" t="s">
        <v>132</v>
      </c>
      <c r="B20" s="56" t="s">
        <v>235</v>
      </c>
      <c r="C20" s="27" t="s">
        <v>69</v>
      </c>
      <c r="D20" s="27" t="s">
        <v>308</v>
      </c>
      <c r="E20" s="27" t="s">
        <v>340</v>
      </c>
      <c r="F20" s="27" t="s">
        <v>500</v>
      </c>
      <c r="G20" s="27" t="s">
        <v>380</v>
      </c>
      <c r="H20" s="22"/>
      <c r="I20" s="27"/>
      <c r="J20" s="13">
        <f t="shared" si="1"/>
        <v>15</v>
      </c>
      <c r="K20" s="13">
        <f t="shared" si="1"/>
        <v>15</v>
      </c>
      <c r="L20" s="13">
        <f t="shared" si="1"/>
        <v>15</v>
      </c>
    </row>
    <row r="21" spans="1:12" ht="15">
      <c r="A21" s="6" t="s">
        <v>419</v>
      </c>
      <c r="B21" s="56" t="s">
        <v>235</v>
      </c>
      <c r="C21" s="27" t="s">
        <v>69</v>
      </c>
      <c r="D21" s="27" t="s">
        <v>308</v>
      </c>
      <c r="E21" s="27" t="s">
        <v>340</v>
      </c>
      <c r="F21" s="27" t="s">
        <v>500</v>
      </c>
      <c r="G21" s="27" t="s">
        <v>380</v>
      </c>
      <c r="H21" s="27" t="s">
        <v>279</v>
      </c>
      <c r="I21" s="27"/>
      <c r="J21" s="13">
        <f>J22+J23</f>
        <v>15</v>
      </c>
      <c r="K21" s="13">
        <f>K22+K23</f>
        <v>15</v>
      </c>
      <c r="L21" s="13">
        <f>L22+L23</f>
        <v>15</v>
      </c>
    </row>
    <row r="22" spans="1:12" ht="30.75">
      <c r="A22" s="15" t="s">
        <v>189</v>
      </c>
      <c r="B22" s="56" t="s">
        <v>235</v>
      </c>
      <c r="C22" s="27" t="s">
        <v>69</v>
      </c>
      <c r="D22" s="27" t="s">
        <v>308</v>
      </c>
      <c r="E22" s="27" t="s">
        <v>340</v>
      </c>
      <c r="F22" s="27" t="s">
        <v>500</v>
      </c>
      <c r="G22" s="27" t="s">
        <v>380</v>
      </c>
      <c r="H22" s="27" t="s">
        <v>279</v>
      </c>
      <c r="I22" s="27" t="s">
        <v>425</v>
      </c>
      <c r="J22" s="13">
        <f>'прил муниц.программы '!J387</f>
        <v>15</v>
      </c>
      <c r="K22" s="13">
        <f>'прил муниц.программы '!K387</f>
        <v>15</v>
      </c>
      <c r="L22" s="13">
        <f>'прил муниц.программы '!L387</f>
        <v>15</v>
      </c>
    </row>
    <row r="23" spans="1:12" ht="15">
      <c r="A23" s="31" t="s">
        <v>450</v>
      </c>
      <c r="B23" s="56" t="s">
        <v>235</v>
      </c>
      <c r="C23" s="27" t="s">
        <v>69</v>
      </c>
      <c r="D23" s="27" t="s">
        <v>308</v>
      </c>
      <c r="E23" s="27" t="s">
        <v>340</v>
      </c>
      <c r="F23" s="27" t="s">
        <v>500</v>
      </c>
      <c r="G23" s="27" t="s">
        <v>380</v>
      </c>
      <c r="H23" s="27" t="s">
        <v>279</v>
      </c>
      <c r="I23" s="27" t="s">
        <v>507</v>
      </c>
      <c r="J23" s="13">
        <f>'прил муниц.программы '!J388</f>
        <v>0</v>
      </c>
      <c r="K23" s="13">
        <f>'прил муниц.программы '!K388</f>
        <v>0</v>
      </c>
      <c r="L23" s="13">
        <f>'прил муниц.программы '!L388</f>
        <v>0</v>
      </c>
    </row>
    <row r="24" spans="1:12" ht="30.75">
      <c r="A24" s="6" t="s">
        <v>458</v>
      </c>
      <c r="B24" s="56" t="s">
        <v>235</v>
      </c>
      <c r="C24" s="27" t="s">
        <v>69</v>
      </c>
      <c r="D24" s="27" t="s">
        <v>308</v>
      </c>
      <c r="E24" s="27" t="s">
        <v>340</v>
      </c>
      <c r="F24" s="27" t="s">
        <v>359</v>
      </c>
      <c r="G24" s="27"/>
      <c r="H24" s="27"/>
      <c r="I24" s="22"/>
      <c r="J24" s="13">
        <f>J25+J28</f>
        <v>35</v>
      </c>
      <c r="K24" s="13">
        <f>K25+K28</f>
        <v>30</v>
      </c>
      <c r="L24" s="13">
        <f>L25+L28</f>
        <v>30</v>
      </c>
    </row>
    <row r="25" spans="1:12" ht="46.5">
      <c r="A25" s="7" t="s">
        <v>5</v>
      </c>
      <c r="B25" s="56" t="s">
        <v>235</v>
      </c>
      <c r="C25" s="27" t="s">
        <v>69</v>
      </c>
      <c r="D25" s="27" t="s">
        <v>308</v>
      </c>
      <c r="E25" s="27" t="s">
        <v>340</v>
      </c>
      <c r="F25" s="27" t="s">
        <v>359</v>
      </c>
      <c r="G25" s="27" t="s">
        <v>380</v>
      </c>
      <c r="H25" s="27"/>
      <c r="I25" s="27"/>
      <c r="J25" s="13">
        <f aca="true" t="shared" si="2" ref="J25:L26">J26</f>
        <v>30</v>
      </c>
      <c r="K25" s="13">
        <f t="shared" si="2"/>
        <v>30</v>
      </c>
      <c r="L25" s="13">
        <f t="shared" si="2"/>
        <v>30</v>
      </c>
    </row>
    <row r="26" spans="1:12" ht="15">
      <c r="A26" s="6" t="s">
        <v>537</v>
      </c>
      <c r="B26" s="56" t="s">
        <v>235</v>
      </c>
      <c r="C26" s="27" t="s">
        <v>69</v>
      </c>
      <c r="D26" s="27" t="s">
        <v>308</v>
      </c>
      <c r="E26" s="27" t="s">
        <v>340</v>
      </c>
      <c r="F26" s="27" t="s">
        <v>359</v>
      </c>
      <c r="G26" s="27" t="s">
        <v>380</v>
      </c>
      <c r="H26" s="27" t="s">
        <v>60</v>
      </c>
      <c r="I26" s="22"/>
      <c r="J26" s="13">
        <f t="shared" si="2"/>
        <v>30</v>
      </c>
      <c r="K26" s="13">
        <f t="shared" si="2"/>
        <v>30</v>
      </c>
      <c r="L26" s="13">
        <f t="shared" si="2"/>
        <v>30</v>
      </c>
    </row>
    <row r="27" spans="1:12" ht="30.75">
      <c r="A27" s="15" t="s">
        <v>189</v>
      </c>
      <c r="B27" s="56" t="s">
        <v>235</v>
      </c>
      <c r="C27" s="27" t="s">
        <v>69</v>
      </c>
      <c r="D27" s="27" t="s">
        <v>308</v>
      </c>
      <c r="E27" s="27" t="s">
        <v>340</v>
      </c>
      <c r="F27" s="27" t="s">
        <v>359</v>
      </c>
      <c r="G27" s="27" t="s">
        <v>380</v>
      </c>
      <c r="H27" s="27" t="s">
        <v>60</v>
      </c>
      <c r="I27" s="22">
        <v>240</v>
      </c>
      <c r="J27" s="13">
        <f>'прил муниц.программы '!J405</f>
        <v>30</v>
      </c>
      <c r="K27" s="13">
        <f>'прил муниц.программы '!K405</f>
        <v>30</v>
      </c>
      <c r="L27" s="13">
        <f>'прил муниц.программы '!L405</f>
        <v>30</v>
      </c>
    </row>
    <row r="28" spans="1:12" ht="46.5">
      <c r="A28" s="7" t="s">
        <v>561</v>
      </c>
      <c r="B28" s="56" t="s">
        <v>235</v>
      </c>
      <c r="C28" s="27" t="s">
        <v>69</v>
      </c>
      <c r="D28" s="27" t="s">
        <v>308</v>
      </c>
      <c r="E28" s="27" t="s">
        <v>340</v>
      </c>
      <c r="F28" s="27" t="s">
        <v>359</v>
      </c>
      <c r="G28" s="27" t="s">
        <v>3</v>
      </c>
      <c r="H28" s="27"/>
      <c r="I28" s="22"/>
      <c r="J28" s="13">
        <f aca="true" t="shared" si="3" ref="J28:L29">J29</f>
        <v>5</v>
      </c>
      <c r="K28" s="13">
        <f t="shared" si="3"/>
        <v>0</v>
      </c>
      <c r="L28" s="13">
        <f t="shared" si="3"/>
        <v>0</v>
      </c>
    </row>
    <row r="29" spans="1:12" ht="15">
      <c r="A29" s="6" t="s">
        <v>537</v>
      </c>
      <c r="B29" s="56" t="s">
        <v>235</v>
      </c>
      <c r="C29" s="27" t="s">
        <v>69</v>
      </c>
      <c r="D29" s="27" t="s">
        <v>308</v>
      </c>
      <c r="E29" s="27" t="s">
        <v>340</v>
      </c>
      <c r="F29" s="27" t="s">
        <v>359</v>
      </c>
      <c r="G29" s="27" t="s">
        <v>3</v>
      </c>
      <c r="H29" s="27" t="s">
        <v>60</v>
      </c>
      <c r="I29" s="22"/>
      <c r="J29" s="13">
        <f t="shared" si="3"/>
        <v>5</v>
      </c>
      <c r="K29" s="13">
        <f t="shared" si="3"/>
        <v>0</v>
      </c>
      <c r="L29" s="13">
        <f t="shared" si="3"/>
        <v>0</v>
      </c>
    </row>
    <row r="30" spans="1:12" ht="30.75">
      <c r="A30" s="15" t="s">
        <v>189</v>
      </c>
      <c r="B30" s="56" t="s">
        <v>235</v>
      </c>
      <c r="C30" s="27" t="s">
        <v>69</v>
      </c>
      <c r="D30" s="27" t="s">
        <v>308</v>
      </c>
      <c r="E30" s="27" t="s">
        <v>340</v>
      </c>
      <c r="F30" s="27" t="s">
        <v>359</v>
      </c>
      <c r="G30" s="27" t="s">
        <v>3</v>
      </c>
      <c r="H30" s="27" t="s">
        <v>60</v>
      </c>
      <c r="I30" s="22">
        <v>240</v>
      </c>
      <c r="J30" s="13">
        <f>'прил муниц.программы '!J409</f>
        <v>5</v>
      </c>
      <c r="K30" s="13">
        <f>'прил муниц.программы '!K409</f>
        <v>0</v>
      </c>
      <c r="L30" s="13">
        <f>'прил муниц.программы '!L409</f>
        <v>0</v>
      </c>
    </row>
    <row r="31" spans="1:12" ht="30.75">
      <c r="A31" s="6" t="s">
        <v>478</v>
      </c>
      <c r="B31" s="56" t="s">
        <v>235</v>
      </c>
      <c r="C31" s="27" t="s">
        <v>69</v>
      </c>
      <c r="D31" s="27" t="s">
        <v>308</v>
      </c>
      <c r="E31" s="27" t="s">
        <v>340</v>
      </c>
      <c r="F31" s="27" t="s">
        <v>440</v>
      </c>
      <c r="G31" s="27"/>
      <c r="H31" s="27"/>
      <c r="I31" s="22"/>
      <c r="J31" s="13">
        <f aca="true" t="shared" si="4" ref="J31:L33">J32</f>
        <v>10</v>
      </c>
      <c r="K31" s="13">
        <f t="shared" si="4"/>
        <v>10</v>
      </c>
      <c r="L31" s="13">
        <f t="shared" si="4"/>
        <v>10</v>
      </c>
    </row>
    <row r="32" spans="1:12" ht="46.5">
      <c r="A32" s="7" t="s">
        <v>499</v>
      </c>
      <c r="B32" s="56" t="s">
        <v>235</v>
      </c>
      <c r="C32" s="27" t="s">
        <v>69</v>
      </c>
      <c r="D32" s="27" t="s">
        <v>308</v>
      </c>
      <c r="E32" s="27" t="s">
        <v>340</v>
      </c>
      <c r="F32" s="27" t="s">
        <v>440</v>
      </c>
      <c r="G32" s="27" t="s">
        <v>69</v>
      </c>
      <c r="H32" s="27"/>
      <c r="I32" s="22"/>
      <c r="J32" s="13">
        <f t="shared" si="4"/>
        <v>10</v>
      </c>
      <c r="K32" s="13">
        <f t="shared" si="4"/>
        <v>10</v>
      </c>
      <c r="L32" s="13">
        <f t="shared" si="4"/>
        <v>10</v>
      </c>
    </row>
    <row r="33" spans="1:12" ht="46.5">
      <c r="A33" s="57" t="s">
        <v>281</v>
      </c>
      <c r="B33" s="56" t="s">
        <v>235</v>
      </c>
      <c r="C33" s="27" t="s">
        <v>69</v>
      </c>
      <c r="D33" s="27" t="s">
        <v>308</v>
      </c>
      <c r="E33" s="27" t="s">
        <v>340</v>
      </c>
      <c r="F33" s="27" t="s">
        <v>440</v>
      </c>
      <c r="G33" s="27" t="s">
        <v>69</v>
      </c>
      <c r="H33" s="27" t="s">
        <v>223</v>
      </c>
      <c r="I33" s="22"/>
      <c r="J33" s="13">
        <f t="shared" si="4"/>
        <v>10</v>
      </c>
      <c r="K33" s="13">
        <f t="shared" si="4"/>
        <v>10</v>
      </c>
      <c r="L33" s="13">
        <f t="shared" si="4"/>
        <v>10</v>
      </c>
    </row>
    <row r="34" spans="1:12" ht="30.75">
      <c r="A34" s="15" t="s">
        <v>189</v>
      </c>
      <c r="B34" s="56" t="s">
        <v>235</v>
      </c>
      <c r="C34" s="27" t="s">
        <v>69</v>
      </c>
      <c r="D34" s="27" t="s">
        <v>308</v>
      </c>
      <c r="E34" s="27" t="s">
        <v>340</v>
      </c>
      <c r="F34" s="27" t="s">
        <v>440</v>
      </c>
      <c r="G34" s="27" t="s">
        <v>69</v>
      </c>
      <c r="H34" s="27" t="s">
        <v>223</v>
      </c>
      <c r="I34" s="27" t="s">
        <v>425</v>
      </c>
      <c r="J34" s="13">
        <f>'прил муниц.программы '!J414</f>
        <v>10</v>
      </c>
      <c r="K34" s="13">
        <f>'прил муниц.программы '!K414</f>
        <v>10</v>
      </c>
      <c r="L34" s="13">
        <f>'прил муниц.программы '!L414</f>
        <v>10</v>
      </c>
    </row>
    <row r="35" spans="1:12" ht="15">
      <c r="A35" s="5" t="s">
        <v>8</v>
      </c>
      <c r="B35" s="56" t="s">
        <v>235</v>
      </c>
      <c r="C35" s="27" t="s">
        <v>404</v>
      </c>
      <c r="D35" s="5"/>
      <c r="E35" s="5"/>
      <c r="F35" s="5"/>
      <c r="G35" s="5"/>
      <c r="H35" s="5"/>
      <c r="I35" s="5"/>
      <c r="J35" s="13">
        <f aca="true" t="shared" si="5" ref="J35:L40">J36</f>
        <v>310</v>
      </c>
      <c r="K35" s="13">
        <f t="shared" si="5"/>
        <v>310</v>
      </c>
      <c r="L35" s="13">
        <f t="shared" si="5"/>
        <v>310</v>
      </c>
    </row>
    <row r="36" spans="1:12" ht="15">
      <c r="A36" s="5" t="s">
        <v>429</v>
      </c>
      <c r="B36" s="56" t="s">
        <v>235</v>
      </c>
      <c r="C36" s="27" t="s">
        <v>404</v>
      </c>
      <c r="D36" s="27" t="s">
        <v>380</v>
      </c>
      <c r="E36" s="5"/>
      <c r="F36" s="5"/>
      <c r="G36" s="5"/>
      <c r="H36" s="5"/>
      <c r="I36" s="5"/>
      <c r="J36" s="13">
        <f t="shared" si="5"/>
        <v>310</v>
      </c>
      <c r="K36" s="13">
        <f t="shared" si="5"/>
        <v>310</v>
      </c>
      <c r="L36" s="13">
        <f t="shared" si="5"/>
        <v>310</v>
      </c>
    </row>
    <row r="37" spans="1:12" ht="30.75">
      <c r="A37" s="103" t="s">
        <v>291</v>
      </c>
      <c r="B37" s="56" t="s">
        <v>235</v>
      </c>
      <c r="C37" s="27" t="s">
        <v>404</v>
      </c>
      <c r="D37" s="27" t="s">
        <v>380</v>
      </c>
      <c r="E37" s="27" t="s">
        <v>309</v>
      </c>
      <c r="F37" s="27"/>
      <c r="G37" s="27"/>
      <c r="H37" s="27"/>
      <c r="I37" s="22"/>
      <c r="J37" s="13">
        <f t="shared" si="5"/>
        <v>310</v>
      </c>
      <c r="K37" s="13">
        <f t="shared" si="5"/>
        <v>310</v>
      </c>
      <c r="L37" s="13">
        <f t="shared" si="5"/>
        <v>310</v>
      </c>
    </row>
    <row r="38" spans="1:12" ht="46.5">
      <c r="A38" s="103" t="s">
        <v>45</v>
      </c>
      <c r="B38" s="56" t="s">
        <v>235</v>
      </c>
      <c r="C38" s="27" t="s">
        <v>404</v>
      </c>
      <c r="D38" s="27" t="s">
        <v>380</v>
      </c>
      <c r="E38" s="27" t="s">
        <v>309</v>
      </c>
      <c r="F38" s="27" t="s">
        <v>269</v>
      </c>
      <c r="G38" s="27"/>
      <c r="H38" s="27"/>
      <c r="I38" s="22"/>
      <c r="J38" s="13">
        <f t="shared" si="5"/>
        <v>310</v>
      </c>
      <c r="K38" s="13">
        <f t="shared" si="5"/>
        <v>310</v>
      </c>
      <c r="L38" s="13">
        <f t="shared" si="5"/>
        <v>310</v>
      </c>
    </row>
    <row r="39" spans="1:12" ht="46.5">
      <c r="A39" s="105" t="s">
        <v>604</v>
      </c>
      <c r="B39" s="56" t="s">
        <v>235</v>
      </c>
      <c r="C39" s="27" t="s">
        <v>404</v>
      </c>
      <c r="D39" s="27" t="s">
        <v>380</v>
      </c>
      <c r="E39" s="27" t="s">
        <v>309</v>
      </c>
      <c r="F39" s="27" t="s">
        <v>269</v>
      </c>
      <c r="G39" s="27" t="s">
        <v>69</v>
      </c>
      <c r="H39" s="27"/>
      <c r="I39" s="22"/>
      <c r="J39" s="13">
        <f t="shared" si="5"/>
        <v>310</v>
      </c>
      <c r="K39" s="13">
        <f t="shared" si="5"/>
        <v>310</v>
      </c>
      <c r="L39" s="13">
        <f t="shared" si="5"/>
        <v>310</v>
      </c>
    </row>
    <row r="40" spans="1:12" ht="15">
      <c r="A40" s="110" t="s">
        <v>40</v>
      </c>
      <c r="B40" s="56" t="s">
        <v>235</v>
      </c>
      <c r="C40" s="27" t="s">
        <v>404</v>
      </c>
      <c r="D40" s="27" t="s">
        <v>380</v>
      </c>
      <c r="E40" s="27" t="s">
        <v>309</v>
      </c>
      <c r="F40" s="27" t="s">
        <v>269</v>
      </c>
      <c r="G40" s="27" t="s">
        <v>69</v>
      </c>
      <c r="H40" s="27" t="s">
        <v>238</v>
      </c>
      <c r="I40" s="22"/>
      <c r="J40" s="13">
        <f t="shared" si="5"/>
        <v>310</v>
      </c>
      <c r="K40" s="13">
        <f t="shared" si="5"/>
        <v>310</v>
      </c>
      <c r="L40" s="13">
        <f t="shared" si="5"/>
        <v>310</v>
      </c>
    </row>
    <row r="41" spans="1:12" ht="15">
      <c r="A41" s="15" t="s">
        <v>236</v>
      </c>
      <c r="B41" s="56" t="s">
        <v>235</v>
      </c>
      <c r="C41" s="27" t="s">
        <v>404</v>
      </c>
      <c r="D41" s="27" t="s">
        <v>380</v>
      </c>
      <c r="E41" s="27" t="s">
        <v>309</v>
      </c>
      <c r="F41" s="27" t="s">
        <v>269</v>
      </c>
      <c r="G41" s="27" t="s">
        <v>69</v>
      </c>
      <c r="H41" s="27" t="s">
        <v>238</v>
      </c>
      <c r="I41" s="22">
        <v>610</v>
      </c>
      <c r="J41" s="13">
        <f>'прил муниц.программы '!J157</f>
        <v>310</v>
      </c>
      <c r="K41" s="13">
        <f>'прил муниц.программы '!K157</f>
        <v>310</v>
      </c>
      <c r="L41" s="13">
        <f>'прил муниц.программы '!L157</f>
        <v>310</v>
      </c>
    </row>
    <row r="42" spans="1:12" ht="15">
      <c r="A42" s="5" t="s">
        <v>290</v>
      </c>
      <c r="B42" s="56" t="s">
        <v>235</v>
      </c>
      <c r="C42" s="27" t="s">
        <v>260</v>
      </c>
      <c r="D42" s="5"/>
      <c r="E42" s="5"/>
      <c r="F42" s="5"/>
      <c r="G42" s="5"/>
      <c r="H42" s="5"/>
      <c r="I42" s="22"/>
      <c r="J42" s="13">
        <f aca="true" t="shared" si="6" ref="J42:L45">J43</f>
        <v>200</v>
      </c>
      <c r="K42" s="13">
        <f t="shared" si="6"/>
        <v>200</v>
      </c>
      <c r="L42" s="13">
        <f t="shared" si="6"/>
        <v>200</v>
      </c>
    </row>
    <row r="43" spans="1:12" ht="15">
      <c r="A43" s="6" t="s">
        <v>406</v>
      </c>
      <c r="B43" s="56" t="s">
        <v>235</v>
      </c>
      <c r="C43" s="27" t="s">
        <v>260</v>
      </c>
      <c r="D43" s="27" t="s">
        <v>69</v>
      </c>
      <c r="E43" s="27"/>
      <c r="F43" s="27"/>
      <c r="G43" s="27"/>
      <c r="H43" s="27"/>
      <c r="I43" s="22"/>
      <c r="J43" s="13">
        <f t="shared" si="6"/>
        <v>200</v>
      </c>
      <c r="K43" s="13">
        <f t="shared" si="6"/>
        <v>200</v>
      </c>
      <c r="L43" s="13">
        <f t="shared" si="6"/>
        <v>200</v>
      </c>
    </row>
    <row r="44" spans="1:12" ht="30.75">
      <c r="A44" s="6" t="s">
        <v>358</v>
      </c>
      <c r="B44" s="56" t="s">
        <v>235</v>
      </c>
      <c r="C44" s="27" t="s">
        <v>260</v>
      </c>
      <c r="D44" s="27" t="s">
        <v>69</v>
      </c>
      <c r="E44" s="27" t="s">
        <v>171</v>
      </c>
      <c r="F44" s="27"/>
      <c r="G44" s="27"/>
      <c r="H44" s="27"/>
      <c r="I44" s="22"/>
      <c r="J44" s="13">
        <f t="shared" si="6"/>
        <v>200</v>
      </c>
      <c r="K44" s="13">
        <f t="shared" si="6"/>
        <v>200</v>
      </c>
      <c r="L44" s="13">
        <f t="shared" si="6"/>
        <v>200</v>
      </c>
    </row>
    <row r="45" spans="1:12" ht="15">
      <c r="A45" s="7" t="s">
        <v>239</v>
      </c>
      <c r="B45" s="56" t="s">
        <v>235</v>
      </c>
      <c r="C45" s="27" t="s">
        <v>260</v>
      </c>
      <c r="D45" s="27" t="s">
        <v>69</v>
      </c>
      <c r="E45" s="27" t="s">
        <v>171</v>
      </c>
      <c r="F45" s="27" t="s">
        <v>264</v>
      </c>
      <c r="G45" s="27" t="s">
        <v>69</v>
      </c>
      <c r="H45" s="27"/>
      <c r="I45" s="27"/>
      <c r="J45" s="13">
        <f t="shared" si="6"/>
        <v>200</v>
      </c>
      <c r="K45" s="13">
        <f t="shared" si="6"/>
        <v>200</v>
      </c>
      <c r="L45" s="13">
        <f t="shared" si="6"/>
        <v>200</v>
      </c>
    </row>
    <row r="46" spans="1:12" ht="15">
      <c r="A46" s="110" t="s">
        <v>321</v>
      </c>
      <c r="B46" s="56" t="s">
        <v>235</v>
      </c>
      <c r="C46" s="27" t="s">
        <v>260</v>
      </c>
      <c r="D46" s="27" t="s">
        <v>69</v>
      </c>
      <c r="E46" s="27" t="s">
        <v>171</v>
      </c>
      <c r="F46" s="27" t="s">
        <v>264</v>
      </c>
      <c r="G46" s="27" t="s">
        <v>69</v>
      </c>
      <c r="H46" s="27" t="s">
        <v>126</v>
      </c>
      <c r="I46" s="27"/>
      <c r="J46" s="13">
        <f>J47+J48</f>
        <v>200</v>
      </c>
      <c r="K46" s="13">
        <f>K47+K48</f>
        <v>200</v>
      </c>
      <c r="L46" s="13">
        <f>L47+L48</f>
        <v>200</v>
      </c>
    </row>
    <row r="47" spans="1:12" ht="30.75">
      <c r="A47" s="15" t="s">
        <v>189</v>
      </c>
      <c r="B47" s="56" t="s">
        <v>235</v>
      </c>
      <c r="C47" s="27" t="s">
        <v>260</v>
      </c>
      <c r="D47" s="27" t="s">
        <v>69</v>
      </c>
      <c r="E47" s="27" t="s">
        <v>171</v>
      </c>
      <c r="F47" s="27" t="s">
        <v>264</v>
      </c>
      <c r="G47" s="27" t="s">
        <v>69</v>
      </c>
      <c r="H47" s="27" t="s">
        <v>126</v>
      </c>
      <c r="I47" s="27" t="s">
        <v>425</v>
      </c>
      <c r="J47" s="13">
        <f>'прил муниц.программы '!J430</f>
        <v>170</v>
      </c>
      <c r="K47" s="13">
        <f>'прил муниц.программы '!K430</f>
        <v>170</v>
      </c>
      <c r="L47" s="13">
        <f>'прил муниц.программы '!L430</f>
        <v>170</v>
      </c>
    </row>
    <row r="48" spans="1:12" ht="15">
      <c r="A48" s="15" t="s">
        <v>236</v>
      </c>
      <c r="B48" s="56" t="s">
        <v>235</v>
      </c>
      <c r="C48" s="27" t="s">
        <v>260</v>
      </c>
      <c r="D48" s="27" t="s">
        <v>69</v>
      </c>
      <c r="E48" s="27" t="s">
        <v>171</v>
      </c>
      <c r="F48" s="27" t="s">
        <v>264</v>
      </c>
      <c r="G48" s="27" t="s">
        <v>69</v>
      </c>
      <c r="H48" s="27" t="s">
        <v>126</v>
      </c>
      <c r="I48" s="27" t="s">
        <v>130</v>
      </c>
      <c r="J48" s="13">
        <f>'прил муниц.программы '!J433</f>
        <v>30</v>
      </c>
      <c r="K48" s="13">
        <f>'прил муниц.программы '!K433</f>
        <v>30</v>
      </c>
      <c r="L48" s="13">
        <f>'прил муниц.программы '!L433</f>
        <v>30</v>
      </c>
    </row>
    <row r="49" spans="1:12" ht="15">
      <c r="A49" s="6" t="s">
        <v>322</v>
      </c>
      <c r="B49" s="56" t="s">
        <v>235</v>
      </c>
      <c r="C49" s="27" t="s">
        <v>525</v>
      </c>
      <c r="D49" s="27"/>
      <c r="E49" s="27"/>
      <c r="F49" s="27"/>
      <c r="G49" s="27"/>
      <c r="H49" s="27"/>
      <c r="I49" s="27"/>
      <c r="J49" s="13">
        <f>J50+J72+J134+J151+J113</f>
        <v>671264.4</v>
      </c>
      <c r="K49" s="13">
        <f>K50+K72+K134+K151+K113</f>
        <v>681335.1</v>
      </c>
      <c r="L49" s="13">
        <f>L50+L72+L134+L151+L113</f>
        <v>691684.6</v>
      </c>
    </row>
    <row r="50" spans="1:12" ht="15">
      <c r="A50" s="6" t="s">
        <v>292</v>
      </c>
      <c r="B50" s="56" t="s">
        <v>235</v>
      </c>
      <c r="C50" s="27" t="s">
        <v>525</v>
      </c>
      <c r="D50" s="27" t="s">
        <v>380</v>
      </c>
      <c r="E50" s="27"/>
      <c r="F50" s="27"/>
      <c r="G50" s="27"/>
      <c r="H50" s="27"/>
      <c r="I50" s="27"/>
      <c r="J50" s="13">
        <f aca="true" t="shared" si="7" ref="J50:L51">J51</f>
        <v>219873.20000000004</v>
      </c>
      <c r="K50" s="13">
        <f t="shared" si="7"/>
        <v>220983.60000000003</v>
      </c>
      <c r="L50" s="13">
        <f t="shared" si="7"/>
        <v>222708.10000000003</v>
      </c>
    </row>
    <row r="51" spans="1:12" ht="30.75">
      <c r="A51" s="6" t="s">
        <v>505</v>
      </c>
      <c r="B51" s="56" t="s">
        <v>235</v>
      </c>
      <c r="C51" s="27" t="s">
        <v>525</v>
      </c>
      <c r="D51" s="27" t="s">
        <v>380</v>
      </c>
      <c r="E51" s="27" t="s">
        <v>309</v>
      </c>
      <c r="F51" s="27"/>
      <c r="G51" s="27"/>
      <c r="H51" s="27"/>
      <c r="I51" s="27"/>
      <c r="J51" s="13">
        <f t="shared" si="7"/>
        <v>219873.20000000004</v>
      </c>
      <c r="K51" s="13">
        <f t="shared" si="7"/>
        <v>220983.60000000003</v>
      </c>
      <c r="L51" s="13">
        <f t="shared" si="7"/>
        <v>222708.10000000003</v>
      </c>
    </row>
    <row r="52" spans="1:12" ht="15">
      <c r="A52" s="6" t="s">
        <v>531</v>
      </c>
      <c r="B52" s="56" t="s">
        <v>235</v>
      </c>
      <c r="C52" s="27" t="s">
        <v>525</v>
      </c>
      <c r="D52" s="27" t="s">
        <v>380</v>
      </c>
      <c r="E52" s="27" t="s">
        <v>309</v>
      </c>
      <c r="F52" s="27" t="s">
        <v>359</v>
      </c>
      <c r="G52" s="27"/>
      <c r="H52" s="27"/>
      <c r="I52" s="27"/>
      <c r="J52" s="13">
        <f>J53+J56+J63+J66+J69</f>
        <v>219873.20000000004</v>
      </c>
      <c r="K52" s="13">
        <f>K53+K56+K63+K66+K69</f>
        <v>220983.60000000003</v>
      </c>
      <c r="L52" s="13">
        <f>L53+L56+L63+L66+L69</f>
        <v>222708.10000000003</v>
      </c>
    </row>
    <row r="53" spans="1:12" ht="15">
      <c r="A53" s="7" t="s">
        <v>390</v>
      </c>
      <c r="B53" s="56" t="s">
        <v>235</v>
      </c>
      <c r="C53" s="27" t="s">
        <v>525</v>
      </c>
      <c r="D53" s="27" t="s">
        <v>380</v>
      </c>
      <c r="E53" s="27" t="s">
        <v>309</v>
      </c>
      <c r="F53" s="27" t="s">
        <v>359</v>
      </c>
      <c r="G53" s="27" t="s">
        <v>380</v>
      </c>
      <c r="H53" s="27"/>
      <c r="I53" s="27"/>
      <c r="J53" s="13">
        <f aca="true" t="shared" si="8" ref="J53:L54">J54</f>
        <v>510</v>
      </c>
      <c r="K53" s="13">
        <f t="shared" si="8"/>
        <v>510</v>
      </c>
      <c r="L53" s="13">
        <f t="shared" si="8"/>
        <v>510</v>
      </c>
    </row>
    <row r="54" spans="1:12" ht="15">
      <c r="A54" s="6" t="s">
        <v>465</v>
      </c>
      <c r="B54" s="56" t="s">
        <v>235</v>
      </c>
      <c r="C54" s="27" t="s">
        <v>525</v>
      </c>
      <c r="D54" s="27" t="s">
        <v>380</v>
      </c>
      <c r="E54" s="27" t="s">
        <v>309</v>
      </c>
      <c r="F54" s="27" t="s">
        <v>359</v>
      </c>
      <c r="G54" s="27" t="s">
        <v>380</v>
      </c>
      <c r="H54" s="27" t="s">
        <v>213</v>
      </c>
      <c r="I54" s="27"/>
      <c r="J54" s="13">
        <f t="shared" si="8"/>
        <v>510</v>
      </c>
      <c r="K54" s="13">
        <f t="shared" si="8"/>
        <v>510</v>
      </c>
      <c r="L54" s="13">
        <f t="shared" si="8"/>
        <v>510</v>
      </c>
    </row>
    <row r="55" spans="1:12" ht="15">
      <c r="A55" s="15" t="s">
        <v>236</v>
      </c>
      <c r="B55" s="56" t="s">
        <v>235</v>
      </c>
      <c r="C55" s="27" t="s">
        <v>525</v>
      </c>
      <c r="D55" s="27" t="s">
        <v>380</v>
      </c>
      <c r="E55" s="27" t="s">
        <v>309</v>
      </c>
      <c r="F55" s="27" t="s">
        <v>359</v>
      </c>
      <c r="G55" s="27" t="s">
        <v>380</v>
      </c>
      <c r="H55" s="27" t="s">
        <v>213</v>
      </c>
      <c r="I55" s="27" t="s">
        <v>130</v>
      </c>
      <c r="J55" s="13">
        <f>'прил муниц.программы '!J76</f>
        <v>510</v>
      </c>
      <c r="K55" s="13">
        <f>'прил муниц.программы '!K76</f>
        <v>510</v>
      </c>
      <c r="L55" s="13">
        <f>'прил муниц.программы '!L76</f>
        <v>510</v>
      </c>
    </row>
    <row r="56" spans="1:12" ht="30.75">
      <c r="A56" s="7" t="s">
        <v>293</v>
      </c>
      <c r="B56" s="56" t="s">
        <v>235</v>
      </c>
      <c r="C56" s="27" t="s">
        <v>525</v>
      </c>
      <c r="D56" s="27" t="s">
        <v>380</v>
      </c>
      <c r="E56" s="27" t="s">
        <v>309</v>
      </c>
      <c r="F56" s="27" t="s">
        <v>359</v>
      </c>
      <c r="G56" s="27" t="s">
        <v>404</v>
      </c>
      <c r="H56" s="27"/>
      <c r="I56" s="27"/>
      <c r="J56" s="13">
        <f>J57+J59+J61</f>
        <v>214973.60000000003</v>
      </c>
      <c r="K56" s="13">
        <f>K57+K59+K61</f>
        <v>216084.00000000003</v>
      </c>
      <c r="L56" s="13">
        <f>L57+L59+L61</f>
        <v>216084.00000000003</v>
      </c>
    </row>
    <row r="57" spans="1:12" ht="15">
      <c r="A57" s="6" t="s">
        <v>78</v>
      </c>
      <c r="B57" s="56" t="s">
        <v>235</v>
      </c>
      <c r="C57" s="27" t="s">
        <v>525</v>
      </c>
      <c r="D57" s="27" t="s">
        <v>380</v>
      </c>
      <c r="E57" s="27" t="s">
        <v>309</v>
      </c>
      <c r="F57" s="27" t="s">
        <v>359</v>
      </c>
      <c r="G57" s="27" t="s">
        <v>404</v>
      </c>
      <c r="H57" s="27" t="s">
        <v>211</v>
      </c>
      <c r="I57" s="27"/>
      <c r="J57" s="13">
        <f>J58</f>
        <v>49740.8</v>
      </c>
      <c r="K57" s="13">
        <f>K58</f>
        <v>50851.2</v>
      </c>
      <c r="L57" s="13">
        <f>L58</f>
        <v>50851.2</v>
      </c>
    </row>
    <row r="58" spans="1:12" ht="15">
      <c r="A58" s="15" t="s">
        <v>236</v>
      </c>
      <c r="B58" s="56" t="s">
        <v>235</v>
      </c>
      <c r="C58" s="27" t="s">
        <v>525</v>
      </c>
      <c r="D58" s="27" t="s">
        <v>380</v>
      </c>
      <c r="E58" s="27" t="s">
        <v>309</v>
      </c>
      <c r="F58" s="27" t="s">
        <v>359</v>
      </c>
      <c r="G58" s="27" t="s">
        <v>404</v>
      </c>
      <c r="H58" s="27" t="s">
        <v>211</v>
      </c>
      <c r="I58" s="27" t="s">
        <v>130</v>
      </c>
      <c r="J58" s="13">
        <f>'прил муниц.программы '!J82</f>
        <v>49740.8</v>
      </c>
      <c r="K58" s="13">
        <f>'прил муниц.программы '!K82</f>
        <v>50851.2</v>
      </c>
      <c r="L58" s="13">
        <f>'прил муниц.программы '!L82</f>
        <v>50851.2</v>
      </c>
    </row>
    <row r="59" spans="1:12" ht="62.25">
      <c r="A59" s="76" t="s">
        <v>601</v>
      </c>
      <c r="B59" s="56" t="s">
        <v>235</v>
      </c>
      <c r="C59" s="27" t="s">
        <v>525</v>
      </c>
      <c r="D59" s="27" t="s">
        <v>380</v>
      </c>
      <c r="E59" s="27" t="s">
        <v>309</v>
      </c>
      <c r="F59" s="27" t="s">
        <v>359</v>
      </c>
      <c r="G59" s="27" t="s">
        <v>404</v>
      </c>
      <c r="H59" s="27" t="s">
        <v>347</v>
      </c>
      <c r="I59" s="27"/>
      <c r="J59" s="13">
        <f>J60</f>
        <v>12484.7</v>
      </c>
      <c r="K59" s="13">
        <f>K60</f>
        <v>12484.7</v>
      </c>
      <c r="L59" s="13">
        <f>L60</f>
        <v>12484.7</v>
      </c>
    </row>
    <row r="60" spans="1:12" ht="15">
      <c r="A60" s="15" t="s">
        <v>236</v>
      </c>
      <c r="B60" s="56" t="s">
        <v>235</v>
      </c>
      <c r="C60" s="27" t="s">
        <v>525</v>
      </c>
      <c r="D60" s="27" t="s">
        <v>380</v>
      </c>
      <c r="E60" s="27" t="s">
        <v>309</v>
      </c>
      <c r="F60" s="27" t="s">
        <v>359</v>
      </c>
      <c r="G60" s="27" t="s">
        <v>404</v>
      </c>
      <c r="H60" s="27" t="s">
        <v>347</v>
      </c>
      <c r="I60" s="27" t="s">
        <v>130</v>
      </c>
      <c r="J60" s="13">
        <f>'прил муниц.программы '!J84</f>
        <v>12484.7</v>
      </c>
      <c r="K60" s="13">
        <f>'прил муниц.программы '!K84</f>
        <v>12484.7</v>
      </c>
      <c r="L60" s="13">
        <f>'прил муниц.программы '!L84</f>
        <v>12484.7</v>
      </c>
    </row>
    <row r="61" spans="1:12" ht="78">
      <c r="A61" s="34" t="s">
        <v>13</v>
      </c>
      <c r="B61" s="56" t="s">
        <v>235</v>
      </c>
      <c r="C61" s="27" t="s">
        <v>525</v>
      </c>
      <c r="D61" s="27" t="s">
        <v>380</v>
      </c>
      <c r="E61" s="27" t="s">
        <v>309</v>
      </c>
      <c r="F61" s="27" t="s">
        <v>359</v>
      </c>
      <c r="G61" s="27" t="s">
        <v>404</v>
      </c>
      <c r="H61" s="27" t="s">
        <v>204</v>
      </c>
      <c r="I61" s="27"/>
      <c r="J61" s="13">
        <f>J62</f>
        <v>152748.10000000003</v>
      </c>
      <c r="K61" s="13">
        <f>K62</f>
        <v>152748.10000000003</v>
      </c>
      <c r="L61" s="13">
        <f>L62</f>
        <v>152748.10000000003</v>
      </c>
    </row>
    <row r="62" spans="1:12" ht="15">
      <c r="A62" s="15" t="s">
        <v>236</v>
      </c>
      <c r="B62" s="56" t="s">
        <v>235</v>
      </c>
      <c r="C62" s="27" t="s">
        <v>525</v>
      </c>
      <c r="D62" s="27" t="s">
        <v>380</v>
      </c>
      <c r="E62" s="27" t="s">
        <v>309</v>
      </c>
      <c r="F62" s="27" t="s">
        <v>359</v>
      </c>
      <c r="G62" s="27" t="s">
        <v>404</v>
      </c>
      <c r="H62" s="27" t="s">
        <v>204</v>
      </c>
      <c r="I62" s="27" t="s">
        <v>130</v>
      </c>
      <c r="J62" s="13">
        <f>'прил муниц.программы '!J86</f>
        <v>152748.10000000003</v>
      </c>
      <c r="K62" s="13">
        <f>'прил муниц.программы '!K86</f>
        <v>152748.10000000003</v>
      </c>
      <c r="L62" s="13">
        <f>'прил муниц.программы '!L86</f>
        <v>152748.10000000003</v>
      </c>
    </row>
    <row r="63" spans="1:12" ht="30.75">
      <c r="A63" s="7" t="s">
        <v>428</v>
      </c>
      <c r="B63" s="56" t="s">
        <v>235</v>
      </c>
      <c r="C63" s="27" t="s">
        <v>525</v>
      </c>
      <c r="D63" s="27" t="s">
        <v>380</v>
      </c>
      <c r="E63" s="27" t="s">
        <v>309</v>
      </c>
      <c r="F63" s="27" t="s">
        <v>359</v>
      </c>
      <c r="G63" s="27" t="s">
        <v>525</v>
      </c>
      <c r="H63" s="27"/>
      <c r="I63" s="27"/>
      <c r="J63" s="13">
        <f aca="true" t="shared" si="9" ref="J63:L64">J64</f>
        <v>4389.6</v>
      </c>
      <c r="K63" s="13">
        <f t="shared" si="9"/>
        <v>4389.6</v>
      </c>
      <c r="L63" s="13">
        <f t="shared" si="9"/>
        <v>4389.6</v>
      </c>
    </row>
    <row r="64" spans="1:12" ht="62.25">
      <c r="A64" s="6" t="s">
        <v>176</v>
      </c>
      <c r="B64" s="56" t="s">
        <v>235</v>
      </c>
      <c r="C64" s="27" t="s">
        <v>525</v>
      </c>
      <c r="D64" s="27" t="s">
        <v>380</v>
      </c>
      <c r="E64" s="27" t="s">
        <v>309</v>
      </c>
      <c r="F64" s="27" t="s">
        <v>359</v>
      </c>
      <c r="G64" s="27" t="s">
        <v>525</v>
      </c>
      <c r="H64" s="27" t="s">
        <v>502</v>
      </c>
      <c r="I64" s="27"/>
      <c r="J64" s="13">
        <f t="shared" si="9"/>
        <v>4389.6</v>
      </c>
      <c r="K64" s="13">
        <f t="shared" si="9"/>
        <v>4389.6</v>
      </c>
      <c r="L64" s="13">
        <f t="shared" si="9"/>
        <v>4389.6</v>
      </c>
    </row>
    <row r="65" spans="1:12" ht="15">
      <c r="A65" s="15" t="s">
        <v>236</v>
      </c>
      <c r="B65" s="56" t="s">
        <v>235</v>
      </c>
      <c r="C65" s="27" t="s">
        <v>525</v>
      </c>
      <c r="D65" s="27" t="s">
        <v>380</v>
      </c>
      <c r="E65" s="27" t="s">
        <v>309</v>
      </c>
      <c r="F65" s="27" t="s">
        <v>359</v>
      </c>
      <c r="G65" s="27" t="s">
        <v>525</v>
      </c>
      <c r="H65" s="27" t="s">
        <v>502</v>
      </c>
      <c r="I65" s="27" t="s">
        <v>130</v>
      </c>
      <c r="J65" s="13">
        <f>'прил муниц.программы '!J89</f>
        <v>4389.6</v>
      </c>
      <c r="K65" s="13">
        <f>'прил муниц.программы '!K89</f>
        <v>4389.6</v>
      </c>
      <c r="L65" s="13">
        <f>'прил муниц.программы '!L89</f>
        <v>4389.6</v>
      </c>
    </row>
    <row r="66" spans="1:12" ht="46.5">
      <c r="A66" s="105" t="s">
        <v>584</v>
      </c>
      <c r="B66" s="56" t="s">
        <v>235</v>
      </c>
      <c r="C66" s="27" t="s">
        <v>525</v>
      </c>
      <c r="D66" s="27" t="s">
        <v>380</v>
      </c>
      <c r="E66" s="79" t="s">
        <v>309</v>
      </c>
      <c r="F66" s="79" t="s">
        <v>359</v>
      </c>
      <c r="G66" s="79" t="s">
        <v>301</v>
      </c>
      <c r="H66" s="27"/>
      <c r="I66" s="27"/>
      <c r="J66" s="13">
        <f aca="true" t="shared" si="10" ref="J66:L67">J67</f>
        <v>0</v>
      </c>
      <c r="K66" s="13">
        <f t="shared" si="10"/>
        <v>0</v>
      </c>
      <c r="L66" s="13">
        <f t="shared" si="10"/>
        <v>1174.4</v>
      </c>
    </row>
    <row r="67" spans="1:12" ht="46.5">
      <c r="A67" s="76" t="s">
        <v>583</v>
      </c>
      <c r="B67" s="56" t="s">
        <v>235</v>
      </c>
      <c r="C67" s="27" t="s">
        <v>525</v>
      </c>
      <c r="D67" s="27" t="s">
        <v>380</v>
      </c>
      <c r="E67" s="79" t="s">
        <v>309</v>
      </c>
      <c r="F67" s="79" t="s">
        <v>359</v>
      </c>
      <c r="G67" s="79" t="s">
        <v>301</v>
      </c>
      <c r="H67" s="79" t="s">
        <v>585</v>
      </c>
      <c r="I67" s="27"/>
      <c r="J67" s="13">
        <f t="shared" si="10"/>
        <v>0</v>
      </c>
      <c r="K67" s="13">
        <f t="shared" si="10"/>
        <v>0</v>
      </c>
      <c r="L67" s="13">
        <f t="shared" si="10"/>
        <v>1174.4</v>
      </c>
    </row>
    <row r="68" spans="1:12" ht="15">
      <c r="A68" s="15" t="s">
        <v>236</v>
      </c>
      <c r="B68" s="56" t="s">
        <v>235</v>
      </c>
      <c r="C68" s="27" t="s">
        <v>525</v>
      </c>
      <c r="D68" s="27" t="s">
        <v>380</v>
      </c>
      <c r="E68" s="79" t="s">
        <v>309</v>
      </c>
      <c r="F68" s="79" t="s">
        <v>359</v>
      </c>
      <c r="G68" s="79" t="s">
        <v>301</v>
      </c>
      <c r="H68" s="79" t="s">
        <v>585</v>
      </c>
      <c r="I68" s="79" t="s">
        <v>130</v>
      </c>
      <c r="J68" s="13">
        <f>'прил муниц.программы '!J104</f>
        <v>0</v>
      </c>
      <c r="K68" s="13">
        <f>'прил муниц.программы '!K104</f>
        <v>0</v>
      </c>
      <c r="L68" s="13">
        <f>'прил муниц.программы '!L104</f>
        <v>1174.4</v>
      </c>
    </row>
    <row r="69" spans="1:12" ht="46.5">
      <c r="A69" s="76" t="s">
        <v>602</v>
      </c>
      <c r="B69" s="56" t="s">
        <v>235</v>
      </c>
      <c r="C69" s="27" t="s">
        <v>525</v>
      </c>
      <c r="D69" s="27" t="s">
        <v>380</v>
      </c>
      <c r="E69" s="79" t="s">
        <v>309</v>
      </c>
      <c r="F69" s="79" t="s">
        <v>359</v>
      </c>
      <c r="G69" s="79" t="s">
        <v>424</v>
      </c>
      <c r="H69" s="79"/>
      <c r="I69" s="79"/>
      <c r="J69" s="13">
        <f aca="true" t="shared" si="11" ref="J69:L70">J70</f>
        <v>0</v>
      </c>
      <c r="K69" s="13">
        <f t="shared" si="11"/>
        <v>0</v>
      </c>
      <c r="L69" s="13">
        <f t="shared" si="11"/>
        <v>550.1</v>
      </c>
    </row>
    <row r="70" spans="1:12" ht="46.5">
      <c r="A70" s="76" t="s">
        <v>581</v>
      </c>
      <c r="B70" s="56" t="s">
        <v>235</v>
      </c>
      <c r="C70" s="27" t="s">
        <v>525</v>
      </c>
      <c r="D70" s="27" t="s">
        <v>380</v>
      </c>
      <c r="E70" s="79" t="s">
        <v>309</v>
      </c>
      <c r="F70" s="79" t="s">
        <v>359</v>
      </c>
      <c r="G70" s="79" t="s">
        <v>424</v>
      </c>
      <c r="H70" s="79" t="s">
        <v>582</v>
      </c>
      <c r="I70" s="79"/>
      <c r="J70" s="13">
        <f t="shared" si="11"/>
        <v>0</v>
      </c>
      <c r="K70" s="13">
        <f t="shared" si="11"/>
        <v>0</v>
      </c>
      <c r="L70" s="13">
        <f t="shared" si="11"/>
        <v>550.1</v>
      </c>
    </row>
    <row r="71" spans="1:12" ht="15">
      <c r="A71" s="15" t="s">
        <v>236</v>
      </c>
      <c r="B71" s="56" t="s">
        <v>235</v>
      </c>
      <c r="C71" s="27" t="s">
        <v>525</v>
      </c>
      <c r="D71" s="27" t="s">
        <v>380</v>
      </c>
      <c r="E71" s="79" t="s">
        <v>309</v>
      </c>
      <c r="F71" s="79" t="s">
        <v>359</v>
      </c>
      <c r="G71" s="79" t="s">
        <v>424</v>
      </c>
      <c r="H71" s="79" t="s">
        <v>582</v>
      </c>
      <c r="I71" s="79" t="s">
        <v>130</v>
      </c>
      <c r="J71" s="13">
        <f>'прил муниц.программы '!J107</f>
        <v>0</v>
      </c>
      <c r="K71" s="13">
        <f>'прил муниц.программы '!K107</f>
        <v>0</v>
      </c>
      <c r="L71" s="13">
        <f>'прил муниц.программы '!L107</f>
        <v>550.1</v>
      </c>
    </row>
    <row r="72" spans="1:12" ht="15">
      <c r="A72" s="6" t="s">
        <v>98</v>
      </c>
      <c r="B72" s="56" t="s">
        <v>235</v>
      </c>
      <c r="C72" s="27" t="s">
        <v>525</v>
      </c>
      <c r="D72" s="27" t="s">
        <v>3</v>
      </c>
      <c r="E72" s="27"/>
      <c r="F72" s="27"/>
      <c r="G72" s="27"/>
      <c r="H72" s="27"/>
      <c r="I72" s="27"/>
      <c r="J72" s="13">
        <f aca="true" t="shared" si="12" ref="J72:L73">J73</f>
        <v>398735.10000000003</v>
      </c>
      <c r="K72" s="13">
        <f t="shared" si="12"/>
        <v>407474.8</v>
      </c>
      <c r="L72" s="13">
        <f t="shared" si="12"/>
        <v>414546.9</v>
      </c>
    </row>
    <row r="73" spans="1:12" ht="30.75">
      <c r="A73" s="6" t="s">
        <v>505</v>
      </c>
      <c r="B73" s="56" t="s">
        <v>235</v>
      </c>
      <c r="C73" s="27" t="s">
        <v>525</v>
      </c>
      <c r="D73" s="27" t="s">
        <v>3</v>
      </c>
      <c r="E73" s="27" t="s">
        <v>309</v>
      </c>
      <c r="F73" s="27"/>
      <c r="G73" s="27"/>
      <c r="H73" s="27"/>
      <c r="I73" s="27"/>
      <c r="J73" s="13">
        <f t="shared" si="12"/>
        <v>398735.10000000003</v>
      </c>
      <c r="K73" s="13">
        <f t="shared" si="12"/>
        <v>407474.8</v>
      </c>
      <c r="L73" s="13">
        <f t="shared" si="12"/>
        <v>414546.9</v>
      </c>
    </row>
    <row r="74" spans="1:12" ht="15">
      <c r="A74" s="6" t="s">
        <v>438</v>
      </c>
      <c r="B74" s="56" t="s">
        <v>235</v>
      </c>
      <c r="C74" s="27" t="s">
        <v>525</v>
      </c>
      <c r="D74" s="27" t="s">
        <v>3</v>
      </c>
      <c r="E74" s="27" t="s">
        <v>309</v>
      </c>
      <c r="F74" s="27" t="s">
        <v>500</v>
      </c>
      <c r="G74" s="27"/>
      <c r="H74" s="27"/>
      <c r="I74" s="27"/>
      <c r="J74" s="13">
        <f>J75+J78+J87+J90+J104+J107+J110+J93+J95+J98+J101</f>
        <v>398735.10000000003</v>
      </c>
      <c r="K74" s="13">
        <f>K75+K78+K87+K90+K104+K107+K110+K93+K95+K98+K101</f>
        <v>407474.8</v>
      </c>
      <c r="L74" s="13">
        <f>L75+L78+L87+L90+L104+L107+L110+L93+L95+L98+L101</f>
        <v>414546.9</v>
      </c>
    </row>
    <row r="75" spans="1:12" ht="15">
      <c r="A75" s="7" t="s">
        <v>390</v>
      </c>
      <c r="B75" s="56" t="s">
        <v>235</v>
      </c>
      <c r="C75" s="27" t="s">
        <v>525</v>
      </c>
      <c r="D75" s="27" t="s">
        <v>3</v>
      </c>
      <c r="E75" s="27" t="s">
        <v>309</v>
      </c>
      <c r="F75" s="27" t="s">
        <v>500</v>
      </c>
      <c r="G75" s="27" t="s">
        <v>380</v>
      </c>
      <c r="H75" s="27"/>
      <c r="I75" s="27"/>
      <c r="J75" s="13">
        <f aca="true" t="shared" si="13" ref="J75:L76">J76</f>
        <v>3069.3</v>
      </c>
      <c r="K75" s="13">
        <f t="shared" si="13"/>
        <v>3745.8</v>
      </c>
      <c r="L75" s="13">
        <f t="shared" si="13"/>
        <v>1074.7</v>
      </c>
    </row>
    <row r="76" spans="1:12" ht="15">
      <c r="A76" s="6" t="s">
        <v>465</v>
      </c>
      <c r="B76" s="56" t="s">
        <v>235</v>
      </c>
      <c r="C76" s="27" t="s">
        <v>525</v>
      </c>
      <c r="D76" s="27" t="s">
        <v>3</v>
      </c>
      <c r="E76" s="27" t="s">
        <v>309</v>
      </c>
      <c r="F76" s="27" t="s">
        <v>500</v>
      </c>
      <c r="G76" s="27" t="s">
        <v>380</v>
      </c>
      <c r="H76" s="27" t="s">
        <v>213</v>
      </c>
      <c r="I76" s="27"/>
      <c r="J76" s="13">
        <f t="shared" si="13"/>
        <v>3069.3</v>
      </c>
      <c r="K76" s="13">
        <f t="shared" si="13"/>
        <v>3745.8</v>
      </c>
      <c r="L76" s="13">
        <f t="shared" si="13"/>
        <v>1074.7</v>
      </c>
    </row>
    <row r="77" spans="1:12" ht="15">
      <c r="A77" s="15" t="s">
        <v>236</v>
      </c>
      <c r="B77" s="56" t="s">
        <v>235</v>
      </c>
      <c r="C77" s="27" t="s">
        <v>525</v>
      </c>
      <c r="D77" s="27" t="s">
        <v>3</v>
      </c>
      <c r="E77" s="27" t="s">
        <v>309</v>
      </c>
      <c r="F77" s="27" t="s">
        <v>500</v>
      </c>
      <c r="G77" s="27" t="s">
        <v>380</v>
      </c>
      <c r="H77" s="27" t="s">
        <v>213</v>
      </c>
      <c r="I77" s="27" t="s">
        <v>130</v>
      </c>
      <c r="J77" s="13">
        <f>'прил муниц.программы '!J28</f>
        <v>3069.3</v>
      </c>
      <c r="K77" s="13">
        <f>'прил муниц.программы '!K28</f>
        <v>3745.8</v>
      </c>
      <c r="L77" s="13">
        <f>'прил муниц.программы '!L28</f>
        <v>1074.7</v>
      </c>
    </row>
    <row r="78" spans="1:12" ht="30.75">
      <c r="A78" s="7" t="s">
        <v>293</v>
      </c>
      <c r="B78" s="56" t="s">
        <v>235</v>
      </c>
      <c r="C78" s="27" t="s">
        <v>525</v>
      </c>
      <c r="D78" s="27" t="s">
        <v>3</v>
      </c>
      <c r="E78" s="27" t="s">
        <v>309</v>
      </c>
      <c r="F78" s="27" t="s">
        <v>500</v>
      </c>
      <c r="G78" s="27" t="s">
        <v>404</v>
      </c>
      <c r="H78" s="27"/>
      <c r="I78" s="27"/>
      <c r="J78" s="13">
        <f>J80+J84+J86+J82</f>
        <v>358658.8</v>
      </c>
      <c r="K78" s="13">
        <f>K80+K84+K86+K82</f>
        <v>360037</v>
      </c>
      <c r="L78" s="13">
        <f>L80+L84+L86+L82</f>
        <v>360037</v>
      </c>
    </row>
    <row r="79" spans="1:12" ht="15">
      <c r="A79" s="6" t="s">
        <v>61</v>
      </c>
      <c r="B79" s="56" t="s">
        <v>235</v>
      </c>
      <c r="C79" s="27" t="s">
        <v>525</v>
      </c>
      <c r="D79" s="27" t="s">
        <v>3</v>
      </c>
      <c r="E79" s="27" t="s">
        <v>309</v>
      </c>
      <c r="F79" s="27" t="s">
        <v>500</v>
      </c>
      <c r="G79" s="27" t="s">
        <v>404</v>
      </c>
      <c r="H79" s="27" t="s">
        <v>442</v>
      </c>
      <c r="I79" s="27"/>
      <c r="J79" s="13">
        <f>J80</f>
        <v>94032.4</v>
      </c>
      <c r="K79" s="13">
        <f>K80</f>
        <v>95410.6</v>
      </c>
      <c r="L79" s="13">
        <f>L80</f>
        <v>95410.6</v>
      </c>
    </row>
    <row r="80" spans="1:12" ht="15">
      <c r="A80" s="15" t="s">
        <v>236</v>
      </c>
      <c r="B80" s="56" t="s">
        <v>235</v>
      </c>
      <c r="C80" s="27" t="s">
        <v>525</v>
      </c>
      <c r="D80" s="27" t="s">
        <v>3</v>
      </c>
      <c r="E80" s="27" t="s">
        <v>309</v>
      </c>
      <c r="F80" s="27" t="s">
        <v>500</v>
      </c>
      <c r="G80" s="27" t="s">
        <v>404</v>
      </c>
      <c r="H80" s="27" t="s">
        <v>442</v>
      </c>
      <c r="I80" s="27" t="s">
        <v>130</v>
      </c>
      <c r="J80" s="13">
        <f>'прил муниц.программы '!J36</f>
        <v>94032.4</v>
      </c>
      <c r="K80" s="13">
        <f>'прил муниц.программы '!K36</f>
        <v>95410.6</v>
      </c>
      <c r="L80" s="13">
        <f>'прил муниц.программы '!L36</f>
        <v>95410.6</v>
      </c>
    </row>
    <row r="81" spans="1:12" ht="124.5">
      <c r="A81" s="6" t="s">
        <v>391</v>
      </c>
      <c r="B81" s="56" t="s">
        <v>235</v>
      </c>
      <c r="C81" s="27" t="s">
        <v>525</v>
      </c>
      <c r="D81" s="27" t="s">
        <v>3</v>
      </c>
      <c r="E81" s="27" t="s">
        <v>309</v>
      </c>
      <c r="F81" s="27" t="s">
        <v>500</v>
      </c>
      <c r="G81" s="27" t="s">
        <v>404</v>
      </c>
      <c r="H81" s="27" t="s">
        <v>152</v>
      </c>
      <c r="I81" s="27"/>
      <c r="J81" s="13">
        <f>J82</f>
        <v>21022.1</v>
      </c>
      <c r="K81" s="13">
        <f>K82</f>
        <v>21022.1</v>
      </c>
      <c r="L81" s="13">
        <f>L82</f>
        <v>21022.1</v>
      </c>
    </row>
    <row r="82" spans="1:12" ht="15">
      <c r="A82" s="15" t="s">
        <v>236</v>
      </c>
      <c r="B82" s="56" t="s">
        <v>235</v>
      </c>
      <c r="C82" s="27" t="s">
        <v>525</v>
      </c>
      <c r="D82" s="27" t="s">
        <v>3</v>
      </c>
      <c r="E82" s="27" t="s">
        <v>309</v>
      </c>
      <c r="F82" s="27" t="s">
        <v>500</v>
      </c>
      <c r="G82" s="27" t="s">
        <v>404</v>
      </c>
      <c r="H82" s="27" t="s">
        <v>152</v>
      </c>
      <c r="I82" s="27" t="s">
        <v>130</v>
      </c>
      <c r="J82" s="13">
        <f>'прил муниц.программы '!J38</f>
        <v>21022.1</v>
      </c>
      <c r="K82" s="13">
        <f>'прил муниц.программы '!K38</f>
        <v>21022.1</v>
      </c>
      <c r="L82" s="13">
        <f>'прил муниц.программы '!L38</f>
        <v>21022.1</v>
      </c>
    </row>
    <row r="83" spans="1:12" ht="62.25">
      <c r="A83" s="76" t="s">
        <v>601</v>
      </c>
      <c r="B83" s="56" t="s">
        <v>235</v>
      </c>
      <c r="C83" s="27" t="s">
        <v>525</v>
      </c>
      <c r="D83" s="27" t="s">
        <v>3</v>
      </c>
      <c r="E83" s="27" t="s">
        <v>309</v>
      </c>
      <c r="F83" s="27" t="s">
        <v>500</v>
      </c>
      <c r="G83" s="27" t="s">
        <v>404</v>
      </c>
      <c r="H83" s="27" t="s">
        <v>347</v>
      </c>
      <c r="I83" s="27"/>
      <c r="J83" s="13">
        <f>J84</f>
        <v>18747.6</v>
      </c>
      <c r="K83" s="13">
        <f>K84</f>
        <v>18747.6</v>
      </c>
      <c r="L83" s="13">
        <f>L84</f>
        <v>18747.6</v>
      </c>
    </row>
    <row r="84" spans="1:12" ht="15">
      <c r="A84" s="15" t="s">
        <v>236</v>
      </c>
      <c r="B84" s="56" t="s">
        <v>235</v>
      </c>
      <c r="C84" s="27" t="s">
        <v>525</v>
      </c>
      <c r="D84" s="27" t="s">
        <v>3</v>
      </c>
      <c r="E84" s="27" t="s">
        <v>309</v>
      </c>
      <c r="F84" s="27" t="s">
        <v>500</v>
      </c>
      <c r="G84" s="27" t="s">
        <v>404</v>
      </c>
      <c r="H84" s="27" t="s">
        <v>347</v>
      </c>
      <c r="I84" s="27" t="s">
        <v>130</v>
      </c>
      <c r="J84" s="13">
        <f>'прил муниц.программы '!J40</f>
        <v>18747.6</v>
      </c>
      <c r="K84" s="13">
        <f>'прил муниц.программы '!K40</f>
        <v>18747.6</v>
      </c>
      <c r="L84" s="13">
        <f>'прил муниц.программы '!L40</f>
        <v>18747.6</v>
      </c>
    </row>
    <row r="85" spans="1:12" ht="78">
      <c r="A85" s="34" t="s">
        <v>13</v>
      </c>
      <c r="B85" s="56" t="s">
        <v>235</v>
      </c>
      <c r="C85" s="27" t="s">
        <v>525</v>
      </c>
      <c r="D85" s="27" t="s">
        <v>3</v>
      </c>
      <c r="E85" s="27" t="s">
        <v>309</v>
      </c>
      <c r="F85" s="27" t="s">
        <v>500</v>
      </c>
      <c r="G85" s="27" t="s">
        <v>404</v>
      </c>
      <c r="H85" s="27" t="s">
        <v>204</v>
      </c>
      <c r="I85" s="27"/>
      <c r="J85" s="13">
        <f>J86</f>
        <v>224856.7</v>
      </c>
      <c r="K85" s="13">
        <f>K86</f>
        <v>224856.7</v>
      </c>
      <c r="L85" s="13">
        <f>L86</f>
        <v>224856.7</v>
      </c>
    </row>
    <row r="86" spans="1:12" ht="15">
      <c r="A86" s="15" t="s">
        <v>236</v>
      </c>
      <c r="B86" s="56" t="s">
        <v>235</v>
      </c>
      <c r="C86" s="27" t="s">
        <v>525</v>
      </c>
      <c r="D86" s="27" t="s">
        <v>3</v>
      </c>
      <c r="E86" s="27" t="s">
        <v>309</v>
      </c>
      <c r="F86" s="27" t="s">
        <v>500</v>
      </c>
      <c r="G86" s="27" t="s">
        <v>404</v>
      </c>
      <c r="H86" s="27" t="s">
        <v>204</v>
      </c>
      <c r="I86" s="27" t="s">
        <v>130</v>
      </c>
      <c r="J86" s="13">
        <f>'прил муниц.программы '!J42</f>
        <v>224856.7</v>
      </c>
      <c r="K86" s="13">
        <f>'прил муниц.программы '!K42</f>
        <v>224856.7</v>
      </c>
      <c r="L86" s="13">
        <f>'прил муниц.программы '!L42</f>
        <v>224856.7</v>
      </c>
    </row>
    <row r="87" spans="1:12" ht="30.75">
      <c r="A87" s="7" t="s">
        <v>428</v>
      </c>
      <c r="B87" s="56" t="s">
        <v>235</v>
      </c>
      <c r="C87" s="27" t="s">
        <v>525</v>
      </c>
      <c r="D87" s="27" t="s">
        <v>3</v>
      </c>
      <c r="E87" s="27" t="s">
        <v>309</v>
      </c>
      <c r="F87" s="27" t="s">
        <v>500</v>
      </c>
      <c r="G87" s="27" t="s">
        <v>525</v>
      </c>
      <c r="H87" s="27"/>
      <c r="I87" s="27"/>
      <c r="J87" s="13">
        <f aca="true" t="shared" si="14" ref="J87:L88">J88</f>
        <v>4437.4</v>
      </c>
      <c r="K87" s="13">
        <f t="shared" si="14"/>
        <v>4437.4</v>
      </c>
      <c r="L87" s="13">
        <f t="shared" si="14"/>
        <v>4437.4</v>
      </c>
    </row>
    <row r="88" spans="1:12" ht="62.25">
      <c r="A88" s="6" t="s">
        <v>176</v>
      </c>
      <c r="B88" s="56" t="s">
        <v>235</v>
      </c>
      <c r="C88" s="27" t="s">
        <v>525</v>
      </c>
      <c r="D88" s="27" t="s">
        <v>3</v>
      </c>
      <c r="E88" s="27" t="s">
        <v>309</v>
      </c>
      <c r="F88" s="27" t="s">
        <v>500</v>
      </c>
      <c r="G88" s="27" t="s">
        <v>525</v>
      </c>
      <c r="H88" s="27" t="s">
        <v>502</v>
      </c>
      <c r="I88" s="27"/>
      <c r="J88" s="13">
        <f t="shared" si="14"/>
        <v>4437.4</v>
      </c>
      <c r="K88" s="13">
        <f t="shared" si="14"/>
        <v>4437.4</v>
      </c>
      <c r="L88" s="13">
        <f t="shared" si="14"/>
        <v>4437.4</v>
      </c>
    </row>
    <row r="89" spans="1:12" ht="15">
      <c r="A89" s="15" t="s">
        <v>236</v>
      </c>
      <c r="B89" s="56" t="s">
        <v>235</v>
      </c>
      <c r="C89" s="27" t="s">
        <v>525</v>
      </c>
      <c r="D89" s="27" t="s">
        <v>3</v>
      </c>
      <c r="E89" s="27" t="s">
        <v>309</v>
      </c>
      <c r="F89" s="27" t="s">
        <v>500</v>
      </c>
      <c r="G89" s="27" t="s">
        <v>525</v>
      </c>
      <c r="H89" s="27" t="s">
        <v>502</v>
      </c>
      <c r="I89" s="27" t="s">
        <v>130</v>
      </c>
      <c r="J89" s="13">
        <f>'прил муниц.программы '!J45</f>
        <v>4437.4</v>
      </c>
      <c r="K89" s="13">
        <f>'прил муниц.программы '!K45</f>
        <v>4437.4</v>
      </c>
      <c r="L89" s="13">
        <f>'прил муниц.программы '!L45</f>
        <v>4437.4</v>
      </c>
    </row>
    <row r="90" spans="1:12" ht="15">
      <c r="A90" s="7" t="s">
        <v>232</v>
      </c>
      <c r="B90" s="56" t="s">
        <v>235</v>
      </c>
      <c r="C90" s="27" t="s">
        <v>525</v>
      </c>
      <c r="D90" s="27" t="s">
        <v>3</v>
      </c>
      <c r="E90" s="27" t="s">
        <v>309</v>
      </c>
      <c r="F90" s="27" t="s">
        <v>500</v>
      </c>
      <c r="G90" s="27" t="s">
        <v>356</v>
      </c>
      <c r="H90" s="27"/>
      <c r="I90" s="27"/>
      <c r="J90" s="13">
        <f aca="true" t="shared" si="15" ref="J90:L91">J91</f>
        <v>9171.7</v>
      </c>
      <c r="K90" s="13">
        <f t="shared" si="15"/>
        <v>9171.7</v>
      </c>
      <c r="L90" s="13">
        <f t="shared" si="15"/>
        <v>9171.7</v>
      </c>
    </row>
    <row r="91" spans="1:12" ht="62.25">
      <c r="A91" s="6" t="s">
        <v>176</v>
      </c>
      <c r="B91" s="56" t="s">
        <v>235</v>
      </c>
      <c r="C91" s="27" t="s">
        <v>525</v>
      </c>
      <c r="D91" s="27" t="s">
        <v>3</v>
      </c>
      <c r="E91" s="27" t="s">
        <v>309</v>
      </c>
      <c r="F91" s="27" t="s">
        <v>500</v>
      </c>
      <c r="G91" s="27" t="s">
        <v>356</v>
      </c>
      <c r="H91" s="27" t="s">
        <v>502</v>
      </c>
      <c r="I91" s="27"/>
      <c r="J91" s="13">
        <f t="shared" si="15"/>
        <v>9171.7</v>
      </c>
      <c r="K91" s="13">
        <f t="shared" si="15"/>
        <v>9171.7</v>
      </c>
      <c r="L91" s="13">
        <f t="shared" si="15"/>
        <v>9171.7</v>
      </c>
    </row>
    <row r="92" spans="1:12" ht="15">
      <c r="A92" s="15" t="s">
        <v>236</v>
      </c>
      <c r="B92" s="56" t="s">
        <v>235</v>
      </c>
      <c r="C92" s="27" t="s">
        <v>525</v>
      </c>
      <c r="D92" s="27" t="s">
        <v>3</v>
      </c>
      <c r="E92" s="27" t="s">
        <v>309</v>
      </c>
      <c r="F92" s="27" t="s">
        <v>500</v>
      </c>
      <c r="G92" s="27" t="s">
        <v>356</v>
      </c>
      <c r="H92" s="27" t="s">
        <v>502</v>
      </c>
      <c r="I92" s="27" t="s">
        <v>130</v>
      </c>
      <c r="J92" s="13">
        <f>'прил муниц.программы '!J49</f>
        <v>9171.7</v>
      </c>
      <c r="K92" s="13">
        <f>'прил муниц.программы '!K49</f>
        <v>9171.7</v>
      </c>
      <c r="L92" s="13">
        <f>'прил муниц.программы '!L49</f>
        <v>9171.7</v>
      </c>
    </row>
    <row r="93" spans="1:12" ht="46.5">
      <c r="A93" s="118" t="s">
        <v>479</v>
      </c>
      <c r="B93" s="56" t="s">
        <v>235</v>
      </c>
      <c r="C93" s="27" t="s">
        <v>525</v>
      </c>
      <c r="D93" s="27" t="s">
        <v>3</v>
      </c>
      <c r="E93" s="27" t="s">
        <v>309</v>
      </c>
      <c r="F93" s="27" t="s">
        <v>500</v>
      </c>
      <c r="G93" s="27" t="s">
        <v>128</v>
      </c>
      <c r="H93" s="27" t="s">
        <v>205</v>
      </c>
      <c r="I93" s="27"/>
      <c r="J93" s="13">
        <f>J94</f>
        <v>15553.4</v>
      </c>
      <c r="K93" s="13">
        <f>K94</f>
        <v>16248.9</v>
      </c>
      <c r="L93" s="13">
        <f>L94</f>
        <v>15848.3</v>
      </c>
    </row>
    <row r="94" spans="1:12" ht="15">
      <c r="A94" s="15" t="s">
        <v>236</v>
      </c>
      <c r="B94" s="126" t="s">
        <v>235</v>
      </c>
      <c r="C94" s="27" t="s">
        <v>525</v>
      </c>
      <c r="D94" s="27" t="s">
        <v>3</v>
      </c>
      <c r="E94" s="27" t="s">
        <v>309</v>
      </c>
      <c r="F94" s="27" t="s">
        <v>500</v>
      </c>
      <c r="G94" s="27" t="s">
        <v>128</v>
      </c>
      <c r="H94" s="27" t="s">
        <v>205</v>
      </c>
      <c r="I94" s="27" t="s">
        <v>130</v>
      </c>
      <c r="J94" s="13">
        <f>'прил муниц.программы '!J54</f>
        <v>15553.4</v>
      </c>
      <c r="K94" s="13">
        <f>'прил муниц.программы '!K54</f>
        <v>16248.9</v>
      </c>
      <c r="L94" s="13">
        <f>'прил муниц.программы '!L54</f>
        <v>15848.3</v>
      </c>
    </row>
    <row r="95" spans="1:12" ht="62.25">
      <c r="A95" s="6" t="s">
        <v>154</v>
      </c>
      <c r="B95" s="126" t="s">
        <v>235</v>
      </c>
      <c r="C95" s="27" t="s">
        <v>525</v>
      </c>
      <c r="D95" s="27" t="s">
        <v>3</v>
      </c>
      <c r="E95" s="27" t="s">
        <v>309</v>
      </c>
      <c r="F95" s="27" t="s">
        <v>500</v>
      </c>
      <c r="G95" s="27" t="s">
        <v>308</v>
      </c>
      <c r="H95" s="27"/>
      <c r="I95" s="27"/>
      <c r="J95" s="13">
        <f aca="true" t="shared" si="16" ref="J95:L96">J96</f>
        <v>0</v>
      </c>
      <c r="K95" s="13">
        <f t="shared" si="16"/>
        <v>0</v>
      </c>
      <c r="L95" s="13">
        <f t="shared" si="16"/>
        <v>0</v>
      </c>
    </row>
    <row r="96" spans="1:12" ht="62.25">
      <c r="A96" s="6" t="s">
        <v>554</v>
      </c>
      <c r="B96" s="126" t="s">
        <v>235</v>
      </c>
      <c r="C96" s="27" t="s">
        <v>525</v>
      </c>
      <c r="D96" s="27" t="s">
        <v>3</v>
      </c>
      <c r="E96" s="27" t="s">
        <v>309</v>
      </c>
      <c r="F96" s="27" t="s">
        <v>500</v>
      </c>
      <c r="G96" s="27" t="s">
        <v>308</v>
      </c>
      <c r="H96" s="27" t="s">
        <v>72</v>
      </c>
      <c r="I96" s="27"/>
      <c r="J96" s="13">
        <f t="shared" si="16"/>
        <v>0</v>
      </c>
      <c r="K96" s="13">
        <f t="shared" si="16"/>
        <v>0</v>
      </c>
      <c r="L96" s="13">
        <f t="shared" si="16"/>
        <v>0</v>
      </c>
    </row>
    <row r="97" spans="1:12" ht="15">
      <c r="A97" s="15" t="s">
        <v>236</v>
      </c>
      <c r="B97" s="126" t="s">
        <v>235</v>
      </c>
      <c r="C97" s="27" t="s">
        <v>525</v>
      </c>
      <c r="D97" s="27" t="s">
        <v>3</v>
      </c>
      <c r="E97" s="27" t="s">
        <v>309</v>
      </c>
      <c r="F97" s="27" t="s">
        <v>500</v>
      </c>
      <c r="G97" s="27" t="s">
        <v>308</v>
      </c>
      <c r="H97" s="27" t="s">
        <v>72</v>
      </c>
      <c r="I97" s="27" t="s">
        <v>130</v>
      </c>
      <c r="J97" s="13">
        <f>'прил муниц.программы '!J57</f>
        <v>0</v>
      </c>
      <c r="K97" s="13">
        <f>'прил муниц.программы '!K57</f>
        <v>0</v>
      </c>
      <c r="L97" s="13">
        <f>'прил муниц.программы '!L57</f>
        <v>0</v>
      </c>
    </row>
    <row r="98" spans="1:12" ht="72">
      <c r="A98" s="80" t="s">
        <v>370</v>
      </c>
      <c r="B98" s="126" t="s">
        <v>235</v>
      </c>
      <c r="C98" s="27" t="s">
        <v>525</v>
      </c>
      <c r="D98" s="27" t="s">
        <v>3</v>
      </c>
      <c r="E98" s="27" t="s">
        <v>309</v>
      </c>
      <c r="F98" s="27" t="s">
        <v>500</v>
      </c>
      <c r="G98" s="16" t="s">
        <v>187</v>
      </c>
      <c r="H98" s="27"/>
      <c r="I98" s="27"/>
      <c r="J98" s="13">
        <f aca="true" t="shared" si="17" ref="J98:L99">J99</f>
        <v>0</v>
      </c>
      <c r="K98" s="13">
        <f t="shared" si="17"/>
        <v>0</v>
      </c>
      <c r="L98" s="13">
        <f t="shared" si="17"/>
        <v>0</v>
      </c>
    </row>
    <row r="99" spans="1:12" ht="124.5">
      <c r="A99" s="6" t="s">
        <v>391</v>
      </c>
      <c r="B99" s="126" t="s">
        <v>235</v>
      </c>
      <c r="C99" s="27" t="s">
        <v>525</v>
      </c>
      <c r="D99" s="27" t="s">
        <v>3</v>
      </c>
      <c r="E99" s="27" t="s">
        <v>309</v>
      </c>
      <c r="F99" s="27" t="s">
        <v>500</v>
      </c>
      <c r="G99" s="16" t="s">
        <v>187</v>
      </c>
      <c r="H99" s="27" t="s">
        <v>152</v>
      </c>
      <c r="I99" s="27"/>
      <c r="J99" s="13">
        <f t="shared" si="17"/>
        <v>0</v>
      </c>
      <c r="K99" s="13">
        <f t="shared" si="17"/>
        <v>0</v>
      </c>
      <c r="L99" s="13">
        <f t="shared" si="17"/>
        <v>0</v>
      </c>
    </row>
    <row r="100" spans="1:12" ht="15">
      <c r="A100" s="15" t="s">
        <v>236</v>
      </c>
      <c r="B100" s="126" t="s">
        <v>235</v>
      </c>
      <c r="C100" s="27" t="s">
        <v>525</v>
      </c>
      <c r="D100" s="27" t="s">
        <v>3</v>
      </c>
      <c r="E100" s="27" t="s">
        <v>309</v>
      </c>
      <c r="F100" s="27" t="s">
        <v>500</v>
      </c>
      <c r="G100" s="16" t="s">
        <v>187</v>
      </c>
      <c r="H100" s="27" t="s">
        <v>152</v>
      </c>
      <c r="I100" s="27" t="s">
        <v>130</v>
      </c>
      <c r="J100" s="13">
        <f>'прил муниц.программы '!J60</f>
        <v>0</v>
      </c>
      <c r="K100" s="13">
        <f>'прил муниц.программы '!K60</f>
        <v>0</v>
      </c>
      <c r="L100" s="13">
        <f>'прил муниц.программы '!L60</f>
        <v>0</v>
      </c>
    </row>
    <row r="101" spans="1:12" ht="30.75">
      <c r="A101" s="81" t="s">
        <v>589</v>
      </c>
      <c r="B101" s="126" t="s">
        <v>235</v>
      </c>
      <c r="C101" s="27" t="s">
        <v>525</v>
      </c>
      <c r="D101" s="27" t="s">
        <v>3</v>
      </c>
      <c r="E101" s="27" t="s">
        <v>309</v>
      </c>
      <c r="F101" s="27" t="s">
        <v>500</v>
      </c>
      <c r="G101" s="79" t="s">
        <v>586</v>
      </c>
      <c r="H101" s="27"/>
      <c r="I101" s="27"/>
      <c r="J101" s="13">
        <f aca="true" t="shared" si="18" ref="J101:L102">J102</f>
        <v>0</v>
      </c>
      <c r="K101" s="13">
        <f t="shared" si="18"/>
        <v>1816.3</v>
      </c>
      <c r="L101" s="13">
        <f t="shared" si="18"/>
        <v>0</v>
      </c>
    </row>
    <row r="102" spans="1:12" ht="46.5">
      <c r="A102" s="76" t="s">
        <v>588</v>
      </c>
      <c r="B102" s="126" t="s">
        <v>235</v>
      </c>
      <c r="C102" s="27" t="s">
        <v>525</v>
      </c>
      <c r="D102" s="27" t="s">
        <v>3</v>
      </c>
      <c r="E102" s="27" t="s">
        <v>309</v>
      </c>
      <c r="F102" s="27" t="s">
        <v>500</v>
      </c>
      <c r="G102" s="79" t="s">
        <v>586</v>
      </c>
      <c r="H102" s="79" t="s">
        <v>587</v>
      </c>
      <c r="I102" s="27"/>
      <c r="J102" s="13">
        <f t="shared" si="18"/>
        <v>0</v>
      </c>
      <c r="K102" s="13">
        <f t="shared" si="18"/>
        <v>1816.3</v>
      </c>
      <c r="L102" s="13">
        <f t="shared" si="18"/>
        <v>0</v>
      </c>
    </row>
    <row r="103" spans="1:12" ht="15">
      <c r="A103" s="15" t="s">
        <v>236</v>
      </c>
      <c r="B103" s="126" t="s">
        <v>235</v>
      </c>
      <c r="C103" s="27" t="s">
        <v>525</v>
      </c>
      <c r="D103" s="27" t="s">
        <v>3</v>
      </c>
      <c r="E103" s="27" t="s">
        <v>309</v>
      </c>
      <c r="F103" s="27" t="s">
        <v>500</v>
      </c>
      <c r="G103" s="79" t="s">
        <v>586</v>
      </c>
      <c r="H103" s="79" t="s">
        <v>587</v>
      </c>
      <c r="I103" s="79" t="s">
        <v>130</v>
      </c>
      <c r="J103" s="13">
        <f>'прил муниц.программы '!J63</f>
        <v>0</v>
      </c>
      <c r="K103" s="13">
        <f>'прил муниц.программы '!K63</f>
        <v>1816.3</v>
      </c>
      <c r="L103" s="13">
        <f>'прил муниц.программы '!L63</f>
        <v>0</v>
      </c>
    </row>
    <row r="104" spans="1:12" ht="30.75">
      <c r="A104" s="6" t="s">
        <v>105</v>
      </c>
      <c r="B104" s="126" t="s">
        <v>235</v>
      </c>
      <c r="C104" s="27" t="s">
        <v>525</v>
      </c>
      <c r="D104" s="27" t="s">
        <v>3</v>
      </c>
      <c r="E104" s="27" t="s">
        <v>309</v>
      </c>
      <c r="F104" s="27" t="s">
        <v>500</v>
      </c>
      <c r="G104" s="27" t="s">
        <v>2</v>
      </c>
      <c r="H104" s="27"/>
      <c r="I104" s="27"/>
      <c r="J104" s="13">
        <f aca="true" t="shared" si="19" ref="J104:L105">J105</f>
        <v>7844.500000000001</v>
      </c>
      <c r="K104" s="13">
        <f t="shared" si="19"/>
        <v>7844.5</v>
      </c>
      <c r="L104" s="13">
        <f t="shared" si="19"/>
        <v>3137.3</v>
      </c>
    </row>
    <row r="105" spans="1:12" ht="62.25">
      <c r="A105" s="6" t="s">
        <v>234</v>
      </c>
      <c r="B105" s="56" t="s">
        <v>235</v>
      </c>
      <c r="C105" s="27" t="s">
        <v>525</v>
      </c>
      <c r="D105" s="27" t="s">
        <v>3</v>
      </c>
      <c r="E105" s="27" t="s">
        <v>309</v>
      </c>
      <c r="F105" s="27" t="s">
        <v>500</v>
      </c>
      <c r="G105" s="27" t="s">
        <v>2</v>
      </c>
      <c r="H105" s="27" t="s">
        <v>433</v>
      </c>
      <c r="I105" s="27"/>
      <c r="J105" s="13">
        <f t="shared" si="19"/>
        <v>7844.500000000001</v>
      </c>
      <c r="K105" s="13">
        <f t="shared" si="19"/>
        <v>7844.5</v>
      </c>
      <c r="L105" s="13">
        <f t="shared" si="19"/>
        <v>3137.3</v>
      </c>
    </row>
    <row r="106" spans="1:12" ht="15">
      <c r="A106" s="15" t="s">
        <v>236</v>
      </c>
      <c r="B106" s="56" t="s">
        <v>235</v>
      </c>
      <c r="C106" s="27" t="s">
        <v>525</v>
      </c>
      <c r="D106" s="27" t="s">
        <v>3</v>
      </c>
      <c r="E106" s="27" t="s">
        <v>309</v>
      </c>
      <c r="F106" s="27" t="s">
        <v>500</v>
      </c>
      <c r="G106" s="27" t="s">
        <v>2</v>
      </c>
      <c r="H106" s="27" t="s">
        <v>433</v>
      </c>
      <c r="I106" s="27" t="s">
        <v>130</v>
      </c>
      <c r="J106" s="13">
        <f>'прил муниц.программы '!J66</f>
        <v>7844.500000000001</v>
      </c>
      <c r="K106" s="13">
        <f>'прил муниц.программы '!K66</f>
        <v>7844.5</v>
      </c>
      <c r="L106" s="13">
        <f>'прил муниц.программы '!L66</f>
        <v>3137.3</v>
      </c>
    </row>
    <row r="107" spans="1:12" ht="30.75">
      <c r="A107" s="6" t="s">
        <v>42</v>
      </c>
      <c r="B107" s="56" t="s">
        <v>235</v>
      </c>
      <c r="C107" s="27" t="s">
        <v>525</v>
      </c>
      <c r="D107" s="27" t="s">
        <v>3</v>
      </c>
      <c r="E107" s="27" t="s">
        <v>309</v>
      </c>
      <c r="F107" s="27" t="s">
        <v>500</v>
      </c>
      <c r="G107" s="27" t="s">
        <v>116</v>
      </c>
      <c r="H107" s="27"/>
      <c r="I107" s="27"/>
      <c r="J107" s="13">
        <f aca="true" t="shared" si="20" ref="J107:L108">J108</f>
        <v>0</v>
      </c>
      <c r="K107" s="13">
        <f t="shared" si="20"/>
        <v>863.1</v>
      </c>
      <c r="L107" s="13">
        <f t="shared" si="20"/>
        <v>1238.4</v>
      </c>
    </row>
    <row r="108" spans="1:12" ht="46.5">
      <c r="A108" s="6" t="s">
        <v>454</v>
      </c>
      <c r="B108" s="56" t="s">
        <v>235</v>
      </c>
      <c r="C108" s="27" t="s">
        <v>525</v>
      </c>
      <c r="D108" s="27" t="s">
        <v>3</v>
      </c>
      <c r="E108" s="27" t="s">
        <v>309</v>
      </c>
      <c r="F108" s="27" t="s">
        <v>500</v>
      </c>
      <c r="G108" s="27" t="s">
        <v>116</v>
      </c>
      <c r="H108" s="27" t="s">
        <v>460</v>
      </c>
      <c r="I108" s="27"/>
      <c r="J108" s="13">
        <f t="shared" si="20"/>
        <v>0</v>
      </c>
      <c r="K108" s="13">
        <f t="shared" si="20"/>
        <v>863.1</v>
      </c>
      <c r="L108" s="13">
        <f t="shared" si="20"/>
        <v>1238.4</v>
      </c>
    </row>
    <row r="109" spans="1:12" ht="15">
      <c r="A109" s="15" t="s">
        <v>236</v>
      </c>
      <c r="B109" s="56" t="s">
        <v>235</v>
      </c>
      <c r="C109" s="27" t="s">
        <v>525</v>
      </c>
      <c r="D109" s="27" t="s">
        <v>3</v>
      </c>
      <c r="E109" s="27" t="s">
        <v>309</v>
      </c>
      <c r="F109" s="27" t="s">
        <v>500</v>
      </c>
      <c r="G109" s="27" t="s">
        <v>116</v>
      </c>
      <c r="H109" s="27" t="s">
        <v>460</v>
      </c>
      <c r="I109" s="27" t="s">
        <v>130</v>
      </c>
      <c r="J109" s="13">
        <f>'прил муниц.программы '!J69</f>
        <v>0</v>
      </c>
      <c r="K109" s="13">
        <f>'прил муниц.программы '!K69</f>
        <v>863.1</v>
      </c>
      <c r="L109" s="13">
        <f>'прил муниц.программы '!L69</f>
        <v>1238.4</v>
      </c>
    </row>
    <row r="110" spans="1:12" ht="30.75">
      <c r="A110" s="6" t="s">
        <v>320</v>
      </c>
      <c r="B110" s="56" t="s">
        <v>235</v>
      </c>
      <c r="C110" s="27" t="s">
        <v>525</v>
      </c>
      <c r="D110" s="27" t="s">
        <v>3</v>
      </c>
      <c r="E110" s="27" t="s">
        <v>309</v>
      </c>
      <c r="F110" s="27" t="s">
        <v>500</v>
      </c>
      <c r="G110" s="27" t="s">
        <v>520</v>
      </c>
      <c r="H110" s="27"/>
      <c r="I110" s="27"/>
      <c r="J110" s="13">
        <f aca="true" t="shared" si="21" ref="J110:L111">J111</f>
        <v>0</v>
      </c>
      <c r="K110" s="13">
        <f t="shared" si="21"/>
        <v>3310.1</v>
      </c>
      <c r="L110" s="13">
        <f t="shared" si="21"/>
        <v>19602.1</v>
      </c>
    </row>
    <row r="111" spans="1:12" ht="46.5">
      <c r="A111" s="6" t="s">
        <v>32</v>
      </c>
      <c r="B111" s="56" t="s">
        <v>235</v>
      </c>
      <c r="C111" s="27" t="s">
        <v>525</v>
      </c>
      <c r="D111" s="27" t="s">
        <v>3</v>
      </c>
      <c r="E111" s="27" t="s">
        <v>309</v>
      </c>
      <c r="F111" s="27" t="s">
        <v>500</v>
      </c>
      <c r="G111" s="27" t="s">
        <v>520</v>
      </c>
      <c r="H111" s="27" t="s">
        <v>432</v>
      </c>
      <c r="I111" s="27"/>
      <c r="J111" s="13">
        <f t="shared" si="21"/>
        <v>0</v>
      </c>
      <c r="K111" s="13">
        <f t="shared" si="21"/>
        <v>3310.1</v>
      </c>
      <c r="L111" s="13">
        <f t="shared" si="21"/>
        <v>19602.1</v>
      </c>
    </row>
    <row r="112" spans="1:12" ht="15">
      <c r="A112" s="15" t="s">
        <v>236</v>
      </c>
      <c r="B112" s="56" t="s">
        <v>235</v>
      </c>
      <c r="C112" s="27" t="s">
        <v>525</v>
      </c>
      <c r="D112" s="27" t="s">
        <v>3</v>
      </c>
      <c r="E112" s="27" t="s">
        <v>309</v>
      </c>
      <c r="F112" s="27" t="s">
        <v>500</v>
      </c>
      <c r="G112" s="27" t="s">
        <v>520</v>
      </c>
      <c r="H112" s="27" t="s">
        <v>432</v>
      </c>
      <c r="I112" s="27" t="s">
        <v>130</v>
      </c>
      <c r="J112" s="13">
        <f>'прил муниц.программы '!J72</f>
        <v>0</v>
      </c>
      <c r="K112" s="13">
        <f>'прил муниц.программы '!K72</f>
        <v>3310.1</v>
      </c>
      <c r="L112" s="13">
        <f>'прил муниц.программы '!L72</f>
        <v>19602.1</v>
      </c>
    </row>
    <row r="113" spans="1:12" ht="15">
      <c r="A113" s="6" t="s">
        <v>366</v>
      </c>
      <c r="B113" s="56" t="s">
        <v>235</v>
      </c>
      <c r="C113" s="27" t="s">
        <v>525</v>
      </c>
      <c r="D113" s="27" t="s">
        <v>69</v>
      </c>
      <c r="E113" s="27"/>
      <c r="F113" s="27"/>
      <c r="G113" s="27"/>
      <c r="H113" s="27"/>
      <c r="I113" s="27"/>
      <c r="J113" s="13">
        <f>J114</f>
        <v>38652.6</v>
      </c>
      <c r="K113" s="13">
        <f>K114</f>
        <v>38660.7</v>
      </c>
      <c r="L113" s="13">
        <f>L114</f>
        <v>40213.6</v>
      </c>
    </row>
    <row r="114" spans="1:12" ht="30.75">
      <c r="A114" s="6" t="s">
        <v>505</v>
      </c>
      <c r="B114" s="56" t="s">
        <v>235</v>
      </c>
      <c r="C114" s="27" t="s">
        <v>525</v>
      </c>
      <c r="D114" s="27" t="s">
        <v>69</v>
      </c>
      <c r="E114" s="27" t="s">
        <v>309</v>
      </c>
      <c r="F114" s="27"/>
      <c r="G114" s="27"/>
      <c r="H114" s="27"/>
      <c r="I114" s="27"/>
      <c r="J114" s="13">
        <f>J115+J130</f>
        <v>38652.6</v>
      </c>
      <c r="K114" s="13">
        <f>K115+K130</f>
        <v>38660.7</v>
      </c>
      <c r="L114" s="13">
        <f>L115+L130</f>
        <v>40213.6</v>
      </c>
    </row>
    <row r="115" spans="1:12" ht="30.75">
      <c r="A115" s="6" t="s">
        <v>569</v>
      </c>
      <c r="B115" s="56" t="s">
        <v>235</v>
      </c>
      <c r="C115" s="27" t="s">
        <v>525</v>
      </c>
      <c r="D115" s="27" t="s">
        <v>69</v>
      </c>
      <c r="E115" s="27" t="s">
        <v>309</v>
      </c>
      <c r="F115" s="27" t="s">
        <v>440</v>
      </c>
      <c r="G115" s="27"/>
      <c r="H115" s="27"/>
      <c r="I115" s="27"/>
      <c r="J115" s="13">
        <f>J116+J119+J124+J127</f>
        <v>38514.5</v>
      </c>
      <c r="K115" s="13">
        <f>K116+K119+K124+K127</f>
        <v>38522.6</v>
      </c>
      <c r="L115" s="13">
        <f>L116+L119+L124+L127</f>
        <v>40075.5</v>
      </c>
    </row>
    <row r="116" spans="1:12" ht="15">
      <c r="A116" s="7" t="s">
        <v>390</v>
      </c>
      <c r="B116" s="56" t="s">
        <v>235</v>
      </c>
      <c r="C116" s="27" t="s">
        <v>525</v>
      </c>
      <c r="D116" s="27" t="s">
        <v>69</v>
      </c>
      <c r="E116" s="27" t="s">
        <v>309</v>
      </c>
      <c r="F116" s="27" t="s">
        <v>440</v>
      </c>
      <c r="G116" s="27" t="s">
        <v>380</v>
      </c>
      <c r="H116" s="27"/>
      <c r="I116" s="27"/>
      <c r="J116" s="13">
        <f aca="true" t="shared" si="22" ref="J116:L117">J117</f>
        <v>120</v>
      </c>
      <c r="K116" s="13">
        <f t="shared" si="22"/>
        <v>120</v>
      </c>
      <c r="L116" s="13">
        <f t="shared" si="22"/>
        <v>120</v>
      </c>
    </row>
    <row r="117" spans="1:12" ht="15">
      <c r="A117" s="6" t="s">
        <v>465</v>
      </c>
      <c r="B117" s="56" t="s">
        <v>235</v>
      </c>
      <c r="C117" s="27" t="s">
        <v>525</v>
      </c>
      <c r="D117" s="27" t="s">
        <v>69</v>
      </c>
      <c r="E117" s="27" t="s">
        <v>309</v>
      </c>
      <c r="F117" s="27" t="s">
        <v>440</v>
      </c>
      <c r="G117" s="27" t="s">
        <v>380</v>
      </c>
      <c r="H117" s="27" t="s">
        <v>213</v>
      </c>
      <c r="I117" s="27"/>
      <c r="J117" s="13">
        <f t="shared" si="22"/>
        <v>120</v>
      </c>
      <c r="K117" s="13">
        <f t="shared" si="22"/>
        <v>120</v>
      </c>
      <c r="L117" s="13">
        <f t="shared" si="22"/>
        <v>120</v>
      </c>
    </row>
    <row r="118" spans="1:12" ht="15">
      <c r="A118" s="15" t="s">
        <v>236</v>
      </c>
      <c r="B118" s="56" t="s">
        <v>235</v>
      </c>
      <c r="C118" s="27" t="s">
        <v>525</v>
      </c>
      <c r="D118" s="27" t="s">
        <v>69</v>
      </c>
      <c r="E118" s="27" t="s">
        <v>309</v>
      </c>
      <c r="F118" s="27" t="s">
        <v>440</v>
      </c>
      <c r="G118" s="27" t="s">
        <v>380</v>
      </c>
      <c r="H118" s="27" t="s">
        <v>213</v>
      </c>
      <c r="I118" s="27" t="s">
        <v>130</v>
      </c>
      <c r="J118" s="13">
        <f>'прил муниц.программы '!J111</f>
        <v>120</v>
      </c>
      <c r="K118" s="13">
        <f>'прил муниц.программы '!K111</f>
        <v>120</v>
      </c>
      <c r="L118" s="13">
        <f>'прил муниц.программы '!L111</f>
        <v>120</v>
      </c>
    </row>
    <row r="119" spans="1:12" ht="30.75">
      <c r="A119" s="7" t="s">
        <v>293</v>
      </c>
      <c r="B119" s="56" t="s">
        <v>235</v>
      </c>
      <c r="C119" s="27" t="s">
        <v>525</v>
      </c>
      <c r="D119" s="27" t="s">
        <v>69</v>
      </c>
      <c r="E119" s="27" t="s">
        <v>309</v>
      </c>
      <c r="F119" s="27" t="s">
        <v>440</v>
      </c>
      <c r="G119" s="27" t="s">
        <v>404</v>
      </c>
      <c r="H119" s="27"/>
      <c r="I119" s="27"/>
      <c r="J119" s="13">
        <f>J120+J122</f>
        <v>33984.5</v>
      </c>
      <c r="K119" s="13">
        <f>K120+K122</f>
        <v>33992.6</v>
      </c>
      <c r="L119" s="13">
        <f>L120+L122</f>
        <v>33992.6</v>
      </c>
    </row>
    <row r="120" spans="1:12" ht="15">
      <c r="A120" s="6" t="s">
        <v>418</v>
      </c>
      <c r="B120" s="56" t="s">
        <v>235</v>
      </c>
      <c r="C120" s="27" t="s">
        <v>525</v>
      </c>
      <c r="D120" s="27" t="s">
        <v>69</v>
      </c>
      <c r="E120" s="27" t="s">
        <v>309</v>
      </c>
      <c r="F120" s="27" t="s">
        <v>440</v>
      </c>
      <c r="G120" s="27" t="s">
        <v>404</v>
      </c>
      <c r="H120" s="27" t="s">
        <v>183</v>
      </c>
      <c r="I120" s="27"/>
      <c r="J120" s="13">
        <f>J121</f>
        <v>24283.2</v>
      </c>
      <c r="K120" s="13">
        <f>K121</f>
        <v>24291.3</v>
      </c>
      <c r="L120" s="13">
        <f>L121</f>
        <v>24291.3</v>
      </c>
    </row>
    <row r="121" spans="1:12" ht="15">
      <c r="A121" s="15" t="s">
        <v>236</v>
      </c>
      <c r="B121" s="56" t="s">
        <v>235</v>
      </c>
      <c r="C121" s="27" t="s">
        <v>525</v>
      </c>
      <c r="D121" s="27" t="s">
        <v>69</v>
      </c>
      <c r="E121" s="27" t="s">
        <v>309</v>
      </c>
      <c r="F121" s="27" t="s">
        <v>440</v>
      </c>
      <c r="G121" s="27" t="s">
        <v>404</v>
      </c>
      <c r="H121" s="27" t="s">
        <v>183</v>
      </c>
      <c r="I121" s="27" t="s">
        <v>130</v>
      </c>
      <c r="J121" s="13">
        <f>'прил муниц.программы '!J114</f>
        <v>24283.2</v>
      </c>
      <c r="K121" s="13">
        <f>'прил муниц.программы '!K114</f>
        <v>24291.3</v>
      </c>
      <c r="L121" s="13">
        <f>'прил муниц.программы '!L114</f>
        <v>24291.3</v>
      </c>
    </row>
    <row r="122" spans="1:12" ht="62.25">
      <c r="A122" s="76" t="s">
        <v>601</v>
      </c>
      <c r="B122" s="56" t="s">
        <v>235</v>
      </c>
      <c r="C122" s="27" t="s">
        <v>525</v>
      </c>
      <c r="D122" s="27" t="s">
        <v>69</v>
      </c>
      <c r="E122" s="27" t="s">
        <v>309</v>
      </c>
      <c r="F122" s="27" t="s">
        <v>440</v>
      </c>
      <c r="G122" s="27" t="s">
        <v>404</v>
      </c>
      <c r="H122" s="27" t="s">
        <v>347</v>
      </c>
      <c r="I122" s="27"/>
      <c r="J122" s="13">
        <f>J123</f>
        <v>9701.3</v>
      </c>
      <c r="K122" s="13">
        <f>K123</f>
        <v>9701.3</v>
      </c>
      <c r="L122" s="13">
        <f>L123</f>
        <v>9701.3</v>
      </c>
    </row>
    <row r="123" spans="1:12" ht="15">
      <c r="A123" s="15" t="s">
        <v>236</v>
      </c>
      <c r="B123" s="56" t="s">
        <v>235</v>
      </c>
      <c r="C123" s="27" t="s">
        <v>525</v>
      </c>
      <c r="D123" s="27" t="s">
        <v>69</v>
      </c>
      <c r="E123" s="27" t="s">
        <v>309</v>
      </c>
      <c r="F123" s="27" t="s">
        <v>440</v>
      </c>
      <c r="G123" s="27" t="s">
        <v>404</v>
      </c>
      <c r="H123" s="27" t="s">
        <v>347</v>
      </c>
      <c r="I123" s="27" t="s">
        <v>130</v>
      </c>
      <c r="J123" s="13">
        <f>'прил муниц.программы '!J116</f>
        <v>9701.3</v>
      </c>
      <c r="K123" s="13">
        <f>'прил муниц.программы '!K116</f>
        <v>9701.3</v>
      </c>
      <c r="L123" s="13">
        <f>'прил муниц.программы '!L116</f>
        <v>9701.3</v>
      </c>
    </row>
    <row r="124" spans="1:12" ht="46.5">
      <c r="A124" s="6" t="s">
        <v>348</v>
      </c>
      <c r="B124" s="56" t="s">
        <v>235</v>
      </c>
      <c r="C124" s="27" t="s">
        <v>525</v>
      </c>
      <c r="D124" s="27" t="s">
        <v>69</v>
      </c>
      <c r="E124" s="27" t="s">
        <v>309</v>
      </c>
      <c r="F124" s="27" t="s">
        <v>440</v>
      </c>
      <c r="G124" s="27" t="s">
        <v>525</v>
      </c>
      <c r="H124" s="27"/>
      <c r="I124" s="27"/>
      <c r="J124" s="13">
        <f aca="true" t="shared" si="23" ref="J124:L125">J125</f>
        <v>4410</v>
      </c>
      <c r="K124" s="13">
        <f t="shared" si="23"/>
        <v>4410</v>
      </c>
      <c r="L124" s="13">
        <f t="shared" si="23"/>
        <v>4410</v>
      </c>
    </row>
    <row r="125" spans="1:12" ht="15">
      <c r="A125" s="6" t="s">
        <v>465</v>
      </c>
      <c r="B125" s="56" t="s">
        <v>235</v>
      </c>
      <c r="C125" s="27" t="s">
        <v>525</v>
      </c>
      <c r="D125" s="27" t="s">
        <v>69</v>
      </c>
      <c r="E125" s="27" t="s">
        <v>309</v>
      </c>
      <c r="F125" s="27" t="s">
        <v>440</v>
      </c>
      <c r="G125" s="27" t="s">
        <v>525</v>
      </c>
      <c r="H125" s="27" t="s">
        <v>213</v>
      </c>
      <c r="I125" s="27"/>
      <c r="J125" s="13">
        <f t="shared" si="23"/>
        <v>4410</v>
      </c>
      <c r="K125" s="13">
        <f t="shared" si="23"/>
        <v>4410</v>
      </c>
      <c r="L125" s="13">
        <f t="shared" si="23"/>
        <v>4410</v>
      </c>
    </row>
    <row r="126" spans="1:12" ht="30.75">
      <c r="A126" s="15" t="s">
        <v>452</v>
      </c>
      <c r="B126" s="56" t="s">
        <v>235</v>
      </c>
      <c r="C126" s="27" t="s">
        <v>525</v>
      </c>
      <c r="D126" s="27" t="s">
        <v>69</v>
      </c>
      <c r="E126" s="27" t="s">
        <v>309</v>
      </c>
      <c r="F126" s="27" t="s">
        <v>440</v>
      </c>
      <c r="G126" s="27" t="s">
        <v>525</v>
      </c>
      <c r="H126" s="27" t="s">
        <v>213</v>
      </c>
      <c r="I126" s="27" t="s">
        <v>555</v>
      </c>
      <c r="J126" s="13">
        <f>'прил муниц.программы '!J119</f>
        <v>4410</v>
      </c>
      <c r="K126" s="13">
        <f>'прил муниц.программы '!K119</f>
        <v>4410</v>
      </c>
      <c r="L126" s="13">
        <f>'прил муниц.программы '!L119</f>
        <v>4410</v>
      </c>
    </row>
    <row r="127" spans="1:12" ht="30.75">
      <c r="A127" s="6" t="s">
        <v>42</v>
      </c>
      <c r="B127" s="56" t="s">
        <v>235</v>
      </c>
      <c r="C127" s="27" t="s">
        <v>525</v>
      </c>
      <c r="D127" s="27" t="s">
        <v>69</v>
      </c>
      <c r="E127" s="27" t="s">
        <v>309</v>
      </c>
      <c r="F127" s="27" t="s">
        <v>440</v>
      </c>
      <c r="G127" s="27" t="s">
        <v>618</v>
      </c>
      <c r="H127" s="27"/>
      <c r="I127" s="27"/>
      <c r="J127" s="13">
        <f aca="true" t="shared" si="24" ref="J127:L128">J128</f>
        <v>0</v>
      </c>
      <c r="K127" s="13">
        <f t="shared" si="24"/>
        <v>0</v>
      </c>
      <c r="L127" s="13">
        <f t="shared" si="24"/>
        <v>1552.9</v>
      </c>
    </row>
    <row r="128" spans="1:12" ht="46.5">
      <c r="A128" s="6" t="s">
        <v>620</v>
      </c>
      <c r="B128" s="56" t="s">
        <v>235</v>
      </c>
      <c r="C128" s="27" t="s">
        <v>525</v>
      </c>
      <c r="D128" s="27" t="s">
        <v>69</v>
      </c>
      <c r="E128" s="27" t="s">
        <v>309</v>
      </c>
      <c r="F128" s="27" t="s">
        <v>440</v>
      </c>
      <c r="G128" s="27" t="s">
        <v>618</v>
      </c>
      <c r="H128" s="27" t="s">
        <v>619</v>
      </c>
      <c r="I128" s="27"/>
      <c r="J128" s="13">
        <f t="shared" si="24"/>
        <v>0</v>
      </c>
      <c r="K128" s="13">
        <f t="shared" si="24"/>
        <v>0</v>
      </c>
      <c r="L128" s="13">
        <f t="shared" si="24"/>
        <v>1552.9</v>
      </c>
    </row>
    <row r="129" spans="1:12" ht="15">
      <c r="A129" s="15" t="s">
        <v>236</v>
      </c>
      <c r="B129" s="56" t="s">
        <v>235</v>
      </c>
      <c r="C129" s="27" t="s">
        <v>525</v>
      </c>
      <c r="D129" s="27" t="s">
        <v>69</v>
      </c>
      <c r="E129" s="27" t="s">
        <v>309</v>
      </c>
      <c r="F129" s="27" t="s">
        <v>440</v>
      </c>
      <c r="G129" s="27" t="s">
        <v>618</v>
      </c>
      <c r="H129" s="27" t="s">
        <v>619</v>
      </c>
      <c r="I129" s="27" t="s">
        <v>130</v>
      </c>
      <c r="J129" s="13">
        <f>'прил муниц.программы '!J124</f>
        <v>0</v>
      </c>
      <c r="K129" s="13">
        <f>'прил муниц.программы '!K124</f>
        <v>0</v>
      </c>
      <c r="L129" s="13">
        <f>'прил муниц.программы '!L124</f>
        <v>1552.9</v>
      </c>
    </row>
    <row r="130" spans="1:12" ht="30.75">
      <c r="A130" s="112" t="s">
        <v>326</v>
      </c>
      <c r="B130" s="56" t="s">
        <v>235</v>
      </c>
      <c r="C130" s="27" t="s">
        <v>525</v>
      </c>
      <c r="D130" s="27" t="s">
        <v>69</v>
      </c>
      <c r="E130" s="16" t="s">
        <v>309</v>
      </c>
      <c r="F130" s="16" t="s">
        <v>65</v>
      </c>
      <c r="G130" s="27"/>
      <c r="H130" s="27"/>
      <c r="I130" s="27"/>
      <c r="J130" s="13">
        <f aca="true" t="shared" si="25" ref="J130:L132">J131</f>
        <v>138.1</v>
      </c>
      <c r="K130" s="13">
        <f t="shared" si="25"/>
        <v>138.1</v>
      </c>
      <c r="L130" s="13">
        <f t="shared" si="25"/>
        <v>138.1</v>
      </c>
    </row>
    <row r="131" spans="1:12" ht="62.25">
      <c r="A131" s="119" t="s">
        <v>298</v>
      </c>
      <c r="B131" s="56" t="s">
        <v>235</v>
      </c>
      <c r="C131" s="27" t="s">
        <v>525</v>
      </c>
      <c r="D131" s="27" t="s">
        <v>69</v>
      </c>
      <c r="E131" s="16" t="s">
        <v>309</v>
      </c>
      <c r="F131" s="16" t="s">
        <v>65</v>
      </c>
      <c r="G131" s="16" t="s">
        <v>380</v>
      </c>
      <c r="H131" s="27"/>
      <c r="I131" s="27"/>
      <c r="J131" s="13">
        <f t="shared" si="25"/>
        <v>138.1</v>
      </c>
      <c r="K131" s="13">
        <f t="shared" si="25"/>
        <v>138.1</v>
      </c>
      <c r="L131" s="13">
        <f t="shared" si="25"/>
        <v>138.1</v>
      </c>
    </row>
    <row r="132" spans="1:12" ht="15">
      <c r="A132" s="6" t="s">
        <v>465</v>
      </c>
      <c r="B132" s="56" t="s">
        <v>235</v>
      </c>
      <c r="C132" s="27" t="s">
        <v>525</v>
      </c>
      <c r="D132" s="27" t="s">
        <v>69</v>
      </c>
      <c r="E132" s="16" t="s">
        <v>309</v>
      </c>
      <c r="F132" s="16" t="s">
        <v>65</v>
      </c>
      <c r="G132" s="16" t="s">
        <v>380</v>
      </c>
      <c r="H132" s="16" t="s">
        <v>213</v>
      </c>
      <c r="I132" s="27"/>
      <c r="J132" s="13">
        <f t="shared" si="25"/>
        <v>138.1</v>
      </c>
      <c r="K132" s="13">
        <f t="shared" si="25"/>
        <v>138.1</v>
      </c>
      <c r="L132" s="13">
        <f t="shared" si="25"/>
        <v>138.1</v>
      </c>
    </row>
    <row r="133" spans="1:12" ht="30.75">
      <c r="A133" s="15" t="s">
        <v>452</v>
      </c>
      <c r="B133" s="56" t="s">
        <v>235</v>
      </c>
      <c r="C133" s="27" t="s">
        <v>525</v>
      </c>
      <c r="D133" s="27" t="s">
        <v>69</v>
      </c>
      <c r="E133" s="16" t="s">
        <v>309</v>
      </c>
      <c r="F133" s="16" t="s">
        <v>65</v>
      </c>
      <c r="G133" s="16" t="s">
        <v>380</v>
      </c>
      <c r="H133" s="16" t="s">
        <v>213</v>
      </c>
      <c r="I133" s="16" t="s">
        <v>555</v>
      </c>
      <c r="J133" s="13">
        <f>'прил муниц.программы '!J161</f>
        <v>138.1</v>
      </c>
      <c r="K133" s="13">
        <f>'прил муниц.программы '!K161</f>
        <v>138.1</v>
      </c>
      <c r="L133" s="13">
        <f>'прил муниц.программы '!L161</f>
        <v>138.1</v>
      </c>
    </row>
    <row r="134" spans="1:13" ht="15">
      <c r="A134" s="6" t="s">
        <v>311</v>
      </c>
      <c r="B134" s="56" t="s">
        <v>235</v>
      </c>
      <c r="C134" s="27" t="s">
        <v>525</v>
      </c>
      <c r="D134" s="27" t="s">
        <v>525</v>
      </c>
      <c r="E134" s="27"/>
      <c r="F134" s="27"/>
      <c r="G134" s="27"/>
      <c r="H134" s="27"/>
      <c r="I134" s="27"/>
      <c r="J134" s="13">
        <f>J141+J135</f>
        <v>942</v>
      </c>
      <c r="K134" s="13">
        <f>K141+K135</f>
        <v>942</v>
      </c>
      <c r="L134" s="13">
        <f>L141+L135</f>
        <v>942</v>
      </c>
      <c r="M134" s="17"/>
    </row>
    <row r="135" spans="1:13" ht="30.75">
      <c r="A135" s="6" t="s">
        <v>505</v>
      </c>
      <c r="B135" s="56" t="s">
        <v>235</v>
      </c>
      <c r="C135" s="27" t="s">
        <v>525</v>
      </c>
      <c r="D135" s="27" t="s">
        <v>525</v>
      </c>
      <c r="E135" s="27" t="s">
        <v>309</v>
      </c>
      <c r="F135" s="27"/>
      <c r="G135" s="27"/>
      <c r="H135" s="27"/>
      <c r="I135" s="27"/>
      <c r="J135" s="13">
        <f aca="true" t="shared" si="26" ref="J135:L137">J136</f>
        <v>792</v>
      </c>
      <c r="K135" s="13">
        <f t="shared" si="26"/>
        <v>792</v>
      </c>
      <c r="L135" s="13">
        <f t="shared" si="26"/>
        <v>792</v>
      </c>
      <c r="M135" s="17"/>
    </row>
    <row r="136" spans="1:13" ht="46.5">
      <c r="A136" s="6" t="s">
        <v>45</v>
      </c>
      <c r="B136" s="56" t="s">
        <v>235</v>
      </c>
      <c r="C136" s="27" t="s">
        <v>525</v>
      </c>
      <c r="D136" s="27" t="s">
        <v>525</v>
      </c>
      <c r="E136" s="27" t="s">
        <v>309</v>
      </c>
      <c r="F136" s="27" t="s">
        <v>269</v>
      </c>
      <c r="G136" s="27"/>
      <c r="H136" s="27"/>
      <c r="I136" s="27"/>
      <c r="J136" s="13">
        <f t="shared" si="26"/>
        <v>792</v>
      </c>
      <c r="K136" s="13">
        <f t="shared" si="26"/>
        <v>792</v>
      </c>
      <c r="L136" s="13">
        <f t="shared" si="26"/>
        <v>792</v>
      </c>
      <c r="M136" s="17"/>
    </row>
    <row r="137" spans="1:13" ht="30.75">
      <c r="A137" s="7" t="s">
        <v>405</v>
      </c>
      <c r="B137" s="56" t="s">
        <v>235</v>
      </c>
      <c r="C137" s="27" t="s">
        <v>525</v>
      </c>
      <c r="D137" s="27" t="s">
        <v>525</v>
      </c>
      <c r="E137" s="27" t="s">
        <v>309</v>
      </c>
      <c r="F137" s="27" t="s">
        <v>269</v>
      </c>
      <c r="G137" s="27"/>
      <c r="H137" s="27"/>
      <c r="I137" s="27"/>
      <c r="J137" s="13">
        <f t="shared" si="26"/>
        <v>792</v>
      </c>
      <c r="K137" s="13">
        <f t="shared" si="26"/>
        <v>792</v>
      </c>
      <c r="L137" s="13">
        <f t="shared" si="26"/>
        <v>792</v>
      </c>
      <c r="M137" s="17"/>
    </row>
    <row r="138" spans="1:13" ht="15">
      <c r="A138" s="6" t="s">
        <v>124</v>
      </c>
      <c r="B138" s="56" t="s">
        <v>235</v>
      </c>
      <c r="C138" s="27" t="s">
        <v>525</v>
      </c>
      <c r="D138" s="27" t="s">
        <v>525</v>
      </c>
      <c r="E138" s="27" t="s">
        <v>309</v>
      </c>
      <c r="F138" s="27" t="s">
        <v>269</v>
      </c>
      <c r="G138" s="27" t="s">
        <v>3</v>
      </c>
      <c r="H138" s="27" t="s">
        <v>457</v>
      </c>
      <c r="I138" s="27"/>
      <c r="J138" s="13">
        <f>J139+J140</f>
        <v>792</v>
      </c>
      <c r="K138" s="13">
        <f>K139+K140</f>
        <v>792</v>
      </c>
      <c r="L138" s="13">
        <f>L139+L140</f>
        <v>792</v>
      </c>
      <c r="M138" s="17"/>
    </row>
    <row r="139" spans="1:13" ht="30.75">
      <c r="A139" s="15" t="s">
        <v>189</v>
      </c>
      <c r="B139" s="56" t="s">
        <v>235</v>
      </c>
      <c r="C139" s="27" t="s">
        <v>525</v>
      </c>
      <c r="D139" s="27" t="s">
        <v>525</v>
      </c>
      <c r="E139" s="27" t="s">
        <v>309</v>
      </c>
      <c r="F139" s="27" t="s">
        <v>269</v>
      </c>
      <c r="G139" s="27" t="s">
        <v>3</v>
      </c>
      <c r="H139" s="27" t="s">
        <v>457</v>
      </c>
      <c r="I139" s="27" t="s">
        <v>425</v>
      </c>
      <c r="J139" s="13">
        <f>'прил муниц.программы '!J153</f>
        <v>28</v>
      </c>
      <c r="K139" s="13">
        <f>'прил муниц.программы '!K153</f>
        <v>28</v>
      </c>
      <c r="L139" s="13">
        <f>'прил муниц.программы '!L153</f>
        <v>28</v>
      </c>
      <c r="M139" s="17"/>
    </row>
    <row r="140" spans="1:13" ht="15">
      <c r="A140" s="15" t="s">
        <v>236</v>
      </c>
      <c r="B140" s="56" t="s">
        <v>235</v>
      </c>
      <c r="C140" s="27" t="s">
        <v>525</v>
      </c>
      <c r="D140" s="27" t="s">
        <v>525</v>
      </c>
      <c r="E140" s="27" t="s">
        <v>309</v>
      </c>
      <c r="F140" s="27" t="s">
        <v>269</v>
      </c>
      <c r="G140" s="27" t="s">
        <v>3</v>
      </c>
      <c r="H140" s="27" t="s">
        <v>457</v>
      </c>
      <c r="I140" s="27" t="s">
        <v>130</v>
      </c>
      <c r="J140" s="13">
        <f>'прил муниц.программы '!J154</f>
        <v>764</v>
      </c>
      <c r="K140" s="13">
        <f>'прил муниц.программы '!K154</f>
        <v>764</v>
      </c>
      <c r="L140" s="13">
        <f>'прил муниц.программы '!L154</f>
        <v>764</v>
      </c>
      <c r="M140" s="17"/>
    </row>
    <row r="141" spans="1:12" ht="30.75">
      <c r="A141" s="103" t="s">
        <v>131</v>
      </c>
      <c r="B141" s="56" t="s">
        <v>235</v>
      </c>
      <c r="C141" s="27" t="s">
        <v>525</v>
      </c>
      <c r="D141" s="27" t="s">
        <v>525</v>
      </c>
      <c r="E141" s="27" t="s">
        <v>86</v>
      </c>
      <c r="F141" s="27"/>
      <c r="G141" s="27"/>
      <c r="H141" s="27"/>
      <c r="I141" s="27"/>
      <c r="J141" s="13">
        <f>J142+J145+J148</f>
        <v>150</v>
      </c>
      <c r="K141" s="13">
        <f>K142+K145+K148</f>
        <v>150</v>
      </c>
      <c r="L141" s="13">
        <f>L142+L145+L148</f>
        <v>150</v>
      </c>
    </row>
    <row r="142" spans="1:12" ht="30.75">
      <c r="A142" s="7" t="s">
        <v>367</v>
      </c>
      <c r="B142" s="56" t="s">
        <v>235</v>
      </c>
      <c r="C142" s="27" t="s">
        <v>525</v>
      </c>
      <c r="D142" s="27" t="s">
        <v>525</v>
      </c>
      <c r="E142" s="27" t="s">
        <v>86</v>
      </c>
      <c r="F142" s="27" t="s">
        <v>264</v>
      </c>
      <c r="G142" s="27" t="s">
        <v>380</v>
      </c>
      <c r="H142" s="27"/>
      <c r="I142" s="27"/>
      <c r="J142" s="13">
        <f aca="true" t="shared" si="27" ref="J142:L143">J143</f>
        <v>27</v>
      </c>
      <c r="K142" s="13">
        <f t="shared" si="27"/>
        <v>27</v>
      </c>
      <c r="L142" s="13">
        <f t="shared" si="27"/>
        <v>27</v>
      </c>
    </row>
    <row r="143" spans="1:12" ht="15">
      <c r="A143" s="6" t="s">
        <v>516</v>
      </c>
      <c r="B143" s="56" t="s">
        <v>235</v>
      </c>
      <c r="C143" s="27" t="s">
        <v>525</v>
      </c>
      <c r="D143" s="27" t="s">
        <v>525</v>
      </c>
      <c r="E143" s="27" t="s">
        <v>86</v>
      </c>
      <c r="F143" s="27" t="s">
        <v>264</v>
      </c>
      <c r="G143" s="27" t="s">
        <v>380</v>
      </c>
      <c r="H143" s="27" t="s">
        <v>294</v>
      </c>
      <c r="I143" s="27"/>
      <c r="J143" s="13">
        <f t="shared" si="27"/>
        <v>27</v>
      </c>
      <c r="K143" s="13">
        <f t="shared" si="27"/>
        <v>27</v>
      </c>
      <c r="L143" s="13">
        <f t="shared" si="27"/>
        <v>27</v>
      </c>
    </row>
    <row r="144" spans="1:12" ht="30.75">
      <c r="A144" s="15" t="s">
        <v>189</v>
      </c>
      <c r="B144" s="56" t="s">
        <v>235</v>
      </c>
      <c r="C144" s="27" t="s">
        <v>525</v>
      </c>
      <c r="D144" s="27" t="s">
        <v>525</v>
      </c>
      <c r="E144" s="27" t="s">
        <v>86</v>
      </c>
      <c r="F144" s="27" t="s">
        <v>264</v>
      </c>
      <c r="G144" s="27" t="s">
        <v>380</v>
      </c>
      <c r="H144" s="27" t="s">
        <v>294</v>
      </c>
      <c r="I144" s="27" t="s">
        <v>425</v>
      </c>
      <c r="J144" s="13">
        <f>'прил муниц.программы '!J203</f>
        <v>27</v>
      </c>
      <c r="K144" s="13">
        <f>'прил муниц.программы '!K203</f>
        <v>27</v>
      </c>
      <c r="L144" s="13">
        <f>'прил муниц.программы '!L203</f>
        <v>27</v>
      </c>
    </row>
    <row r="145" spans="1:12" ht="30.75">
      <c r="A145" s="7" t="s">
        <v>127</v>
      </c>
      <c r="B145" s="56" t="s">
        <v>235</v>
      </c>
      <c r="C145" s="27" t="s">
        <v>525</v>
      </c>
      <c r="D145" s="27" t="s">
        <v>525</v>
      </c>
      <c r="E145" s="27" t="s">
        <v>86</v>
      </c>
      <c r="F145" s="27" t="s">
        <v>264</v>
      </c>
      <c r="G145" s="27" t="s">
        <v>3</v>
      </c>
      <c r="H145" s="27"/>
      <c r="I145" s="27"/>
      <c r="J145" s="13">
        <f aca="true" t="shared" si="28" ref="J145:L146">J146</f>
        <v>120</v>
      </c>
      <c r="K145" s="13">
        <f t="shared" si="28"/>
        <v>120</v>
      </c>
      <c r="L145" s="13">
        <f t="shared" si="28"/>
        <v>120</v>
      </c>
    </row>
    <row r="146" spans="1:12" ht="15">
      <c r="A146" s="6" t="s">
        <v>516</v>
      </c>
      <c r="B146" s="56" t="s">
        <v>235</v>
      </c>
      <c r="C146" s="27" t="s">
        <v>525</v>
      </c>
      <c r="D146" s="27" t="s">
        <v>525</v>
      </c>
      <c r="E146" s="27" t="s">
        <v>86</v>
      </c>
      <c r="F146" s="27" t="s">
        <v>264</v>
      </c>
      <c r="G146" s="27" t="s">
        <v>3</v>
      </c>
      <c r="H146" s="27" t="s">
        <v>294</v>
      </c>
      <c r="I146" s="27"/>
      <c r="J146" s="13">
        <f t="shared" si="28"/>
        <v>120</v>
      </c>
      <c r="K146" s="13">
        <f t="shared" si="28"/>
        <v>120</v>
      </c>
      <c r="L146" s="13">
        <f t="shared" si="28"/>
        <v>120</v>
      </c>
    </row>
    <row r="147" spans="1:12" ht="30.75">
      <c r="A147" s="15" t="s">
        <v>189</v>
      </c>
      <c r="B147" s="56" t="s">
        <v>235</v>
      </c>
      <c r="C147" s="27" t="s">
        <v>525</v>
      </c>
      <c r="D147" s="27" t="s">
        <v>525</v>
      </c>
      <c r="E147" s="27" t="s">
        <v>86</v>
      </c>
      <c r="F147" s="27" t="s">
        <v>264</v>
      </c>
      <c r="G147" s="27" t="s">
        <v>3</v>
      </c>
      <c r="H147" s="27" t="s">
        <v>294</v>
      </c>
      <c r="I147" s="27" t="s">
        <v>425</v>
      </c>
      <c r="J147" s="13">
        <f>'прил муниц.программы '!J209</f>
        <v>120</v>
      </c>
      <c r="K147" s="13">
        <f>'прил муниц.программы '!K209</f>
        <v>120</v>
      </c>
      <c r="L147" s="13">
        <f>'прил муниц.программы '!L209</f>
        <v>120</v>
      </c>
    </row>
    <row r="148" spans="1:12" ht="15">
      <c r="A148" s="7" t="s">
        <v>257</v>
      </c>
      <c r="B148" s="56" t="s">
        <v>235</v>
      </c>
      <c r="C148" s="27" t="s">
        <v>525</v>
      </c>
      <c r="D148" s="27" t="s">
        <v>525</v>
      </c>
      <c r="E148" s="27" t="s">
        <v>86</v>
      </c>
      <c r="F148" s="27" t="s">
        <v>264</v>
      </c>
      <c r="G148" s="27" t="s">
        <v>69</v>
      </c>
      <c r="H148" s="27"/>
      <c r="I148" s="27"/>
      <c r="J148" s="13">
        <f aca="true" t="shared" si="29" ref="J148:L149">J149</f>
        <v>3</v>
      </c>
      <c r="K148" s="13">
        <f t="shared" si="29"/>
        <v>3</v>
      </c>
      <c r="L148" s="13">
        <f t="shared" si="29"/>
        <v>3</v>
      </c>
    </row>
    <row r="149" spans="1:12" ht="15">
      <c r="A149" s="6" t="s">
        <v>516</v>
      </c>
      <c r="B149" s="56" t="s">
        <v>235</v>
      </c>
      <c r="C149" s="27" t="s">
        <v>525</v>
      </c>
      <c r="D149" s="27" t="s">
        <v>525</v>
      </c>
      <c r="E149" s="27" t="s">
        <v>86</v>
      </c>
      <c r="F149" s="27" t="s">
        <v>264</v>
      </c>
      <c r="G149" s="27" t="s">
        <v>69</v>
      </c>
      <c r="H149" s="27" t="s">
        <v>294</v>
      </c>
      <c r="I149" s="27"/>
      <c r="J149" s="13">
        <f t="shared" si="29"/>
        <v>3</v>
      </c>
      <c r="K149" s="13">
        <f t="shared" si="29"/>
        <v>3</v>
      </c>
      <c r="L149" s="13">
        <f t="shared" si="29"/>
        <v>3</v>
      </c>
    </row>
    <row r="150" spans="1:12" ht="30.75">
      <c r="A150" s="15" t="s">
        <v>189</v>
      </c>
      <c r="B150" s="56" t="s">
        <v>235</v>
      </c>
      <c r="C150" s="27" t="s">
        <v>525</v>
      </c>
      <c r="D150" s="27" t="s">
        <v>525</v>
      </c>
      <c r="E150" s="27" t="s">
        <v>86</v>
      </c>
      <c r="F150" s="27" t="s">
        <v>264</v>
      </c>
      <c r="G150" s="27" t="s">
        <v>69</v>
      </c>
      <c r="H150" s="27" t="s">
        <v>294</v>
      </c>
      <c r="I150" s="27" t="s">
        <v>425</v>
      </c>
      <c r="J150" s="13">
        <f>'прил муниц.программы '!J214</f>
        <v>3</v>
      </c>
      <c r="K150" s="13">
        <f>'прил муниц.программы '!K214</f>
        <v>3</v>
      </c>
      <c r="L150" s="13">
        <f>'прил муниц.программы '!L214</f>
        <v>3</v>
      </c>
    </row>
    <row r="151" spans="1:12" ht="15">
      <c r="A151" s="6" t="s">
        <v>363</v>
      </c>
      <c r="B151" s="56" t="s">
        <v>235</v>
      </c>
      <c r="C151" s="27" t="s">
        <v>525</v>
      </c>
      <c r="D151" s="27" t="s">
        <v>387</v>
      </c>
      <c r="E151" s="27"/>
      <c r="F151" s="27"/>
      <c r="G151" s="27"/>
      <c r="H151" s="27"/>
      <c r="I151" s="27"/>
      <c r="J151" s="13">
        <f>J152</f>
        <v>13061.5</v>
      </c>
      <c r="K151" s="13">
        <f>K152</f>
        <v>13274.000000000002</v>
      </c>
      <c r="L151" s="13">
        <f>L152</f>
        <v>13274.000000000002</v>
      </c>
    </row>
    <row r="152" spans="1:12" ht="30.75">
      <c r="A152" s="6" t="s">
        <v>505</v>
      </c>
      <c r="B152" s="56" t="s">
        <v>235</v>
      </c>
      <c r="C152" s="27" t="s">
        <v>525</v>
      </c>
      <c r="D152" s="27" t="s">
        <v>387</v>
      </c>
      <c r="E152" s="27" t="s">
        <v>309</v>
      </c>
      <c r="F152" s="27"/>
      <c r="G152" s="27"/>
      <c r="H152" s="27"/>
      <c r="I152" s="27"/>
      <c r="J152" s="13">
        <f>J153+J157+J165</f>
        <v>13061.5</v>
      </c>
      <c r="K152" s="13">
        <f>K153+K157+K165</f>
        <v>13274.000000000002</v>
      </c>
      <c r="L152" s="13">
        <f>L153+L157+L165</f>
        <v>13274.000000000002</v>
      </c>
    </row>
    <row r="153" spans="1:12" ht="15">
      <c r="A153" s="6" t="s">
        <v>438</v>
      </c>
      <c r="B153" s="56" t="s">
        <v>235</v>
      </c>
      <c r="C153" s="27" t="s">
        <v>525</v>
      </c>
      <c r="D153" s="27" t="s">
        <v>387</v>
      </c>
      <c r="E153" s="27" t="s">
        <v>309</v>
      </c>
      <c r="F153" s="27" t="s">
        <v>500</v>
      </c>
      <c r="G153" s="27"/>
      <c r="H153" s="27"/>
      <c r="I153" s="27"/>
      <c r="J153" s="13">
        <f aca="true" t="shared" si="30" ref="J153:L155">J154</f>
        <v>3447.9</v>
      </c>
      <c r="K153" s="13">
        <f t="shared" si="30"/>
        <v>3447.9</v>
      </c>
      <c r="L153" s="13">
        <f t="shared" si="30"/>
        <v>3447.9</v>
      </c>
    </row>
    <row r="154" spans="1:12" ht="15">
      <c r="A154" s="7" t="s">
        <v>20</v>
      </c>
      <c r="B154" s="56" t="s">
        <v>235</v>
      </c>
      <c r="C154" s="27" t="s">
        <v>525</v>
      </c>
      <c r="D154" s="27" t="s">
        <v>387</v>
      </c>
      <c r="E154" s="27" t="s">
        <v>309</v>
      </c>
      <c r="F154" s="27" t="s">
        <v>500</v>
      </c>
      <c r="G154" s="27" t="s">
        <v>387</v>
      </c>
      <c r="H154" s="27"/>
      <c r="I154" s="27"/>
      <c r="J154" s="13">
        <f t="shared" si="30"/>
        <v>3447.9</v>
      </c>
      <c r="K154" s="13">
        <f t="shared" si="30"/>
        <v>3447.9</v>
      </c>
      <c r="L154" s="13">
        <f t="shared" si="30"/>
        <v>3447.9</v>
      </c>
    </row>
    <row r="155" spans="1:12" ht="78">
      <c r="A155" s="34" t="s">
        <v>13</v>
      </c>
      <c r="B155" s="56" t="s">
        <v>235</v>
      </c>
      <c r="C155" s="27" t="s">
        <v>525</v>
      </c>
      <c r="D155" s="27" t="s">
        <v>387</v>
      </c>
      <c r="E155" s="27" t="s">
        <v>309</v>
      </c>
      <c r="F155" s="27" t="s">
        <v>500</v>
      </c>
      <c r="G155" s="27" t="s">
        <v>387</v>
      </c>
      <c r="H155" s="27" t="s">
        <v>204</v>
      </c>
      <c r="I155" s="27"/>
      <c r="J155" s="13">
        <f t="shared" si="30"/>
        <v>3447.9</v>
      </c>
      <c r="K155" s="13">
        <f t="shared" si="30"/>
        <v>3447.9</v>
      </c>
      <c r="L155" s="13">
        <f t="shared" si="30"/>
        <v>3447.9</v>
      </c>
    </row>
    <row r="156" spans="1:12" ht="30.75">
      <c r="A156" s="15" t="s">
        <v>189</v>
      </c>
      <c r="B156" s="56" t="s">
        <v>235</v>
      </c>
      <c r="C156" s="27" t="s">
        <v>525</v>
      </c>
      <c r="D156" s="27" t="s">
        <v>387</v>
      </c>
      <c r="E156" s="27" t="s">
        <v>309</v>
      </c>
      <c r="F156" s="27" t="s">
        <v>500</v>
      </c>
      <c r="G156" s="27" t="s">
        <v>387</v>
      </c>
      <c r="H156" s="27" t="s">
        <v>204</v>
      </c>
      <c r="I156" s="27" t="s">
        <v>425</v>
      </c>
      <c r="J156" s="13">
        <f>'прил муниц.программы '!J52</f>
        <v>3447.9</v>
      </c>
      <c r="K156" s="13">
        <f>'прил муниц.программы '!K52</f>
        <v>3447.9</v>
      </c>
      <c r="L156" s="13">
        <f>'прил муниц.программы '!L52</f>
        <v>3447.9</v>
      </c>
    </row>
    <row r="157" spans="1:12" ht="15">
      <c r="A157" s="6" t="s">
        <v>510</v>
      </c>
      <c r="B157" s="56" t="s">
        <v>235</v>
      </c>
      <c r="C157" s="27" t="s">
        <v>525</v>
      </c>
      <c r="D157" s="27" t="s">
        <v>387</v>
      </c>
      <c r="E157" s="27" t="s">
        <v>309</v>
      </c>
      <c r="F157" s="27" t="s">
        <v>52</v>
      </c>
      <c r="G157" s="27"/>
      <c r="H157" s="27"/>
      <c r="I157" s="27"/>
      <c r="J157" s="13">
        <f>J163+J159</f>
        <v>105</v>
      </c>
      <c r="K157" s="13">
        <f>K163+K159</f>
        <v>105</v>
      </c>
      <c r="L157" s="13">
        <f>L163+L159</f>
        <v>105</v>
      </c>
    </row>
    <row r="158" spans="1:12" ht="30.75">
      <c r="A158" s="7" t="s">
        <v>202</v>
      </c>
      <c r="B158" s="56" t="s">
        <v>235</v>
      </c>
      <c r="C158" s="27" t="s">
        <v>525</v>
      </c>
      <c r="D158" s="27" t="s">
        <v>387</v>
      </c>
      <c r="E158" s="27" t="s">
        <v>309</v>
      </c>
      <c r="F158" s="27" t="s">
        <v>52</v>
      </c>
      <c r="G158" s="27" t="s">
        <v>380</v>
      </c>
      <c r="H158" s="27"/>
      <c r="I158" s="27"/>
      <c r="J158" s="13">
        <f>J159</f>
        <v>75</v>
      </c>
      <c r="K158" s="13">
        <f>K159</f>
        <v>75</v>
      </c>
      <c r="L158" s="13">
        <f>L159</f>
        <v>75</v>
      </c>
    </row>
    <row r="159" spans="1:12" ht="15">
      <c r="A159" s="6" t="s">
        <v>562</v>
      </c>
      <c r="B159" s="56" t="s">
        <v>235</v>
      </c>
      <c r="C159" s="27" t="s">
        <v>525</v>
      </c>
      <c r="D159" s="27" t="s">
        <v>387</v>
      </c>
      <c r="E159" s="27" t="s">
        <v>309</v>
      </c>
      <c r="F159" s="27" t="s">
        <v>52</v>
      </c>
      <c r="G159" s="27" t="s">
        <v>380</v>
      </c>
      <c r="H159" s="27" t="s">
        <v>468</v>
      </c>
      <c r="I159" s="27"/>
      <c r="J159" s="13">
        <f>J160+J161</f>
        <v>75</v>
      </c>
      <c r="K159" s="13">
        <f>K160+K161</f>
        <v>75</v>
      </c>
      <c r="L159" s="13">
        <f>L160+L161</f>
        <v>75</v>
      </c>
    </row>
    <row r="160" spans="1:12" ht="30.75">
      <c r="A160" s="15" t="s">
        <v>189</v>
      </c>
      <c r="B160" s="56" t="s">
        <v>235</v>
      </c>
      <c r="C160" s="27" t="s">
        <v>525</v>
      </c>
      <c r="D160" s="27" t="s">
        <v>387</v>
      </c>
      <c r="E160" s="27" t="s">
        <v>309</v>
      </c>
      <c r="F160" s="27" t="s">
        <v>52</v>
      </c>
      <c r="G160" s="27" t="s">
        <v>380</v>
      </c>
      <c r="H160" s="27" t="s">
        <v>468</v>
      </c>
      <c r="I160" s="27" t="s">
        <v>425</v>
      </c>
      <c r="J160" s="13">
        <f>'прил муниц.программы '!J128</f>
        <v>60</v>
      </c>
      <c r="K160" s="13">
        <f>'прил муниц.программы '!K128</f>
        <v>60</v>
      </c>
      <c r="L160" s="13">
        <f>'прил муниц.программы '!L128</f>
        <v>60</v>
      </c>
    </row>
    <row r="161" spans="1:12" ht="15">
      <c r="A161" s="31" t="s">
        <v>450</v>
      </c>
      <c r="B161" s="56" t="s">
        <v>235</v>
      </c>
      <c r="C161" s="27" t="s">
        <v>525</v>
      </c>
      <c r="D161" s="27" t="s">
        <v>387</v>
      </c>
      <c r="E161" s="27" t="s">
        <v>309</v>
      </c>
      <c r="F161" s="27" t="s">
        <v>52</v>
      </c>
      <c r="G161" s="27" t="s">
        <v>380</v>
      </c>
      <c r="H161" s="27" t="s">
        <v>468</v>
      </c>
      <c r="I161" s="27" t="s">
        <v>507</v>
      </c>
      <c r="J161" s="13">
        <f>'прил муниц.программы '!J129</f>
        <v>15</v>
      </c>
      <c r="K161" s="13">
        <f>'прил муниц.программы '!K129</f>
        <v>15</v>
      </c>
      <c r="L161" s="13">
        <f>'прил муниц.программы '!L129</f>
        <v>15</v>
      </c>
    </row>
    <row r="162" spans="1:12" ht="30.75">
      <c r="A162" s="7" t="s">
        <v>543</v>
      </c>
      <c r="B162" s="56" t="s">
        <v>235</v>
      </c>
      <c r="C162" s="27" t="s">
        <v>525</v>
      </c>
      <c r="D162" s="27" t="s">
        <v>387</v>
      </c>
      <c r="E162" s="27" t="s">
        <v>309</v>
      </c>
      <c r="F162" s="27" t="s">
        <v>52</v>
      </c>
      <c r="G162" s="27" t="s">
        <v>3</v>
      </c>
      <c r="H162" s="27"/>
      <c r="I162" s="27"/>
      <c r="J162" s="13">
        <f aca="true" t="shared" si="31" ref="J162:L163">J163</f>
        <v>30</v>
      </c>
      <c r="K162" s="13">
        <f t="shared" si="31"/>
        <v>30</v>
      </c>
      <c r="L162" s="13">
        <f t="shared" si="31"/>
        <v>30</v>
      </c>
    </row>
    <row r="163" spans="1:12" ht="15">
      <c r="A163" s="6" t="s">
        <v>562</v>
      </c>
      <c r="B163" s="56" t="s">
        <v>235</v>
      </c>
      <c r="C163" s="27" t="s">
        <v>525</v>
      </c>
      <c r="D163" s="27" t="s">
        <v>387</v>
      </c>
      <c r="E163" s="27" t="s">
        <v>309</v>
      </c>
      <c r="F163" s="27" t="s">
        <v>52</v>
      </c>
      <c r="G163" s="27" t="s">
        <v>3</v>
      </c>
      <c r="H163" s="27" t="s">
        <v>468</v>
      </c>
      <c r="I163" s="27"/>
      <c r="J163" s="13">
        <f t="shared" si="31"/>
        <v>30</v>
      </c>
      <c r="K163" s="13">
        <f t="shared" si="31"/>
        <v>30</v>
      </c>
      <c r="L163" s="13">
        <f t="shared" si="31"/>
        <v>30</v>
      </c>
    </row>
    <row r="164" spans="1:12" ht="15">
      <c r="A164" s="15" t="s">
        <v>345</v>
      </c>
      <c r="B164" s="56" t="s">
        <v>235</v>
      </c>
      <c r="C164" s="27" t="s">
        <v>525</v>
      </c>
      <c r="D164" s="27" t="s">
        <v>387</v>
      </c>
      <c r="E164" s="27" t="s">
        <v>309</v>
      </c>
      <c r="F164" s="27" t="s">
        <v>52</v>
      </c>
      <c r="G164" s="27" t="s">
        <v>3</v>
      </c>
      <c r="H164" s="27" t="s">
        <v>468</v>
      </c>
      <c r="I164" s="27" t="s">
        <v>0</v>
      </c>
      <c r="J164" s="13">
        <f>'прил муниц.программы '!J132</f>
        <v>30</v>
      </c>
      <c r="K164" s="13">
        <f>'прил муниц.программы '!K132</f>
        <v>30</v>
      </c>
      <c r="L164" s="13">
        <f>'прил муниц.программы '!L132</f>
        <v>30</v>
      </c>
    </row>
    <row r="165" spans="1:12" ht="46.5">
      <c r="A165" s="6" t="s">
        <v>45</v>
      </c>
      <c r="B165" s="56" t="s">
        <v>235</v>
      </c>
      <c r="C165" s="27" t="s">
        <v>525</v>
      </c>
      <c r="D165" s="27" t="s">
        <v>387</v>
      </c>
      <c r="E165" s="27" t="s">
        <v>309</v>
      </c>
      <c r="F165" s="27" t="s">
        <v>269</v>
      </c>
      <c r="G165" s="27"/>
      <c r="H165" s="27"/>
      <c r="I165" s="27"/>
      <c r="J165" s="13">
        <f>J166+J172</f>
        <v>9508.6</v>
      </c>
      <c r="K165" s="13">
        <f>K166+K172</f>
        <v>9721.100000000002</v>
      </c>
      <c r="L165" s="13">
        <f>L166+L172</f>
        <v>9721.100000000002</v>
      </c>
    </row>
    <row r="166" spans="1:12" ht="46.5">
      <c r="A166" s="7" t="s">
        <v>151</v>
      </c>
      <c r="B166" s="56" t="s">
        <v>235</v>
      </c>
      <c r="C166" s="27" t="s">
        <v>525</v>
      </c>
      <c r="D166" s="27" t="s">
        <v>387</v>
      </c>
      <c r="E166" s="27" t="s">
        <v>309</v>
      </c>
      <c r="F166" s="27" t="s">
        <v>269</v>
      </c>
      <c r="G166" s="27" t="s">
        <v>380</v>
      </c>
      <c r="H166" s="27"/>
      <c r="I166" s="27"/>
      <c r="J166" s="13">
        <f>J167+J170</f>
        <v>9090.6</v>
      </c>
      <c r="K166" s="13">
        <f>K167+K170</f>
        <v>9303.100000000002</v>
      </c>
      <c r="L166" s="13">
        <f>L167+L170</f>
        <v>9303.100000000002</v>
      </c>
    </row>
    <row r="167" spans="1:12" ht="30.75">
      <c r="A167" s="6" t="s">
        <v>28</v>
      </c>
      <c r="B167" s="56" t="s">
        <v>235</v>
      </c>
      <c r="C167" s="27" t="s">
        <v>525</v>
      </c>
      <c r="D167" s="27" t="s">
        <v>387</v>
      </c>
      <c r="E167" s="27" t="s">
        <v>309</v>
      </c>
      <c r="F167" s="27" t="s">
        <v>269</v>
      </c>
      <c r="G167" s="27" t="s">
        <v>380</v>
      </c>
      <c r="H167" s="27" t="s">
        <v>430</v>
      </c>
      <c r="I167" s="27"/>
      <c r="J167" s="13">
        <f>J168+J169</f>
        <v>6332.8</v>
      </c>
      <c r="K167" s="13">
        <f>K168+K169</f>
        <v>6545.300000000001</v>
      </c>
      <c r="L167" s="13">
        <f>L168+L169</f>
        <v>6545.300000000001</v>
      </c>
    </row>
    <row r="168" spans="1:12" ht="30.75">
      <c r="A168" s="15" t="s">
        <v>544</v>
      </c>
      <c r="B168" s="56" t="s">
        <v>235</v>
      </c>
      <c r="C168" s="27" t="s">
        <v>525</v>
      </c>
      <c r="D168" s="27" t="s">
        <v>387</v>
      </c>
      <c r="E168" s="27" t="s">
        <v>309</v>
      </c>
      <c r="F168" s="27" t="s">
        <v>269</v>
      </c>
      <c r="G168" s="27" t="s">
        <v>380</v>
      </c>
      <c r="H168" s="27" t="s">
        <v>430</v>
      </c>
      <c r="I168" s="27" t="s">
        <v>91</v>
      </c>
      <c r="J168" s="13">
        <f>'прил муниц.программы '!J136</f>
        <v>6265.7</v>
      </c>
      <c r="K168" s="13">
        <f>'прил муниц.программы '!K136</f>
        <v>6289.500000000001</v>
      </c>
      <c r="L168" s="13">
        <f>'прил муниц.программы '!L136</f>
        <v>6289.500000000001</v>
      </c>
    </row>
    <row r="169" spans="1:12" ht="30.75">
      <c r="A169" s="15" t="s">
        <v>189</v>
      </c>
      <c r="B169" s="56" t="s">
        <v>235</v>
      </c>
      <c r="C169" s="27" t="s">
        <v>525</v>
      </c>
      <c r="D169" s="27" t="s">
        <v>387</v>
      </c>
      <c r="E169" s="27" t="s">
        <v>309</v>
      </c>
      <c r="F169" s="27" t="s">
        <v>269</v>
      </c>
      <c r="G169" s="27" t="s">
        <v>380</v>
      </c>
      <c r="H169" s="27" t="s">
        <v>430</v>
      </c>
      <c r="I169" s="27" t="s">
        <v>425</v>
      </c>
      <c r="J169" s="13">
        <f>'прил муниц.программы '!J137</f>
        <v>67.1</v>
      </c>
      <c r="K169" s="13">
        <f>'прил муниц.программы '!K137</f>
        <v>255.79999999999998</v>
      </c>
      <c r="L169" s="13">
        <f>'прил муниц.программы '!L137</f>
        <v>255.79999999999998</v>
      </c>
    </row>
    <row r="170" spans="1:12" ht="62.25">
      <c r="A170" s="76" t="s">
        <v>601</v>
      </c>
      <c r="B170" s="56" t="s">
        <v>235</v>
      </c>
      <c r="C170" s="27" t="s">
        <v>525</v>
      </c>
      <c r="D170" s="27" t="s">
        <v>387</v>
      </c>
      <c r="E170" s="27" t="s">
        <v>309</v>
      </c>
      <c r="F170" s="27" t="s">
        <v>269</v>
      </c>
      <c r="G170" s="27" t="s">
        <v>380</v>
      </c>
      <c r="H170" s="27" t="s">
        <v>347</v>
      </c>
      <c r="I170" s="27"/>
      <c r="J170" s="13">
        <f>J171</f>
        <v>2757.8</v>
      </c>
      <c r="K170" s="13">
        <f>K171</f>
        <v>2757.8</v>
      </c>
      <c r="L170" s="13">
        <f>L171</f>
        <v>2757.8</v>
      </c>
    </row>
    <row r="171" spans="1:12" ht="30.75">
      <c r="A171" s="15" t="s">
        <v>544</v>
      </c>
      <c r="B171" s="56" t="s">
        <v>235</v>
      </c>
      <c r="C171" s="27" t="s">
        <v>525</v>
      </c>
      <c r="D171" s="27" t="s">
        <v>387</v>
      </c>
      <c r="E171" s="27" t="s">
        <v>309</v>
      </c>
      <c r="F171" s="27" t="s">
        <v>269</v>
      </c>
      <c r="G171" s="27" t="s">
        <v>380</v>
      </c>
      <c r="H171" s="27" t="s">
        <v>347</v>
      </c>
      <c r="I171" s="27" t="s">
        <v>91</v>
      </c>
      <c r="J171" s="13">
        <f>'прил муниц.программы '!J139</f>
        <v>2757.8</v>
      </c>
      <c r="K171" s="13">
        <f>'прил муниц.программы '!K139</f>
        <v>2757.8</v>
      </c>
      <c r="L171" s="13">
        <f>'прил муниц.программы '!L139</f>
        <v>2757.8</v>
      </c>
    </row>
    <row r="172" spans="1:12" ht="30.75">
      <c r="A172" s="7" t="s">
        <v>405</v>
      </c>
      <c r="B172" s="56" t="s">
        <v>235</v>
      </c>
      <c r="C172" s="27" t="s">
        <v>525</v>
      </c>
      <c r="D172" s="27" t="s">
        <v>387</v>
      </c>
      <c r="E172" s="27" t="s">
        <v>309</v>
      </c>
      <c r="F172" s="27" t="s">
        <v>269</v>
      </c>
      <c r="G172" s="27" t="s">
        <v>3</v>
      </c>
      <c r="H172" s="27"/>
      <c r="I172" s="27"/>
      <c r="J172" s="13">
        <f>J175+J177+J173</f>
        <v>418</v>
      </c>
      <c r="K172" s="13">
        <f>K175+K177+K173</f>
        <v>418</v>
      </c>
      <c r="L172" s="13">
        <f>L175+L177+L173</f>
        <v>418</v>
      </c>
    </row>
    <row r="173" spans="1:13" ht="15">
      <c r="A173" s="6" t="s">
        <v>465</v>
      </c>
      <c r="B173" s="56" t="s">
        <v>235</v>
      </c>
      <c r="C173" s="27" t="s">
        <v>525</v>
      </c>
      <c r="D173" s="27" t="s">
        <v>387</v>
      </c>
      <c r="E173" s="27" t="s">
        <v>309</v>
      </c>
      <c r="F173" s="27" t="s">
        <v>269</v>
      </c>
      <c r="G173" s="27" t="s">
        <v>3</v>
      </c>
      <c r="H173" s="27" t="s">
        <v>213</v>
      </c>
      <c r="I173" s="27"/>
      <c r="J173" s="13">
        <f>J174</f>
        <v>110</v>
      </c>
      <c r="K173" s="13">
        <f>K174</f>
        <v>110</v>
      </c>
      <c r="L173" s="13">
        <f>L174</f>
        <v>110</v>
      </c>
      <c r="M173" s="17"/>
    </row>
    <row r="174" spans="1:13" ht="30.75">
      <c r="A174" s="15" t="s">
        <v>189</v>
      </c>
      <c r="B174" s="56" t="s">
        <v>235</v>
      </c>
      <c r="C174" s="27" t="s">
        <v>525</v>
      </c>
      <c r="D174" s="27" t="s">
        <v>387</v>
      </c>
      <c r="E174" s="27" t="s">
        <v>309</v>
      </c>
      <c r="F174" s="27" t="s">
        <v>269</v>
      </c>
      <c r="G174" s="27" t="s">
        <v>3</v>
      </c>
      <c r="H174" s="27" t="s">
        <v>213</v>
      </c>
      <c r="I174" s="27" t="s">
        <v>425</v>
      </c>
      <c r="J174" s="13">
        <f>'прил муниц.программы '!J142</f>
        <v>110</v>
      </c>
      <c r="K174" s="13">
        <f>'прил муниц.программы '!K142</f>
        <v>110</v>
      </c>
      <c r="L174" s="13">
        <f>'прил муниц.программы '!L142</f>
        <v>110</v>
      </c>
      <c r="M174" s="17"/>
    </row>
    <row r="175" spans="1:12" ht="62.25">
      <c r="A175" s="6" t="s">
        <v>176</v>
      </c>
      <c r="B175" s="56" t="s">
        <v>235</v>
      </c>
      <c r="C175" s="27" t="s">
        <v>525</v>
      </c>
      <c r="D175" s="27" t="s">
        <v>387</v>
      </c>
      <c r="E175" s="27" t="s">
        <v>309</v>
      </c>
      <c r="F175" s="27" t="s">
        <v>269</v>
      </c>
      <c r="G175" s="27" t="s">
        <v>3</v>
      </c>
      <c r="H175" s="27" t="s">
        <v>502</v>
      </c>
      <c r="I175" s="27"/>
      <c r="J175" s="13">
        <f>J176</f>
        <v>300</v>
      </c>
      <c r="K175" s="13">
        <f>K176</f>
        <v>300</v>
      </c>
      <c r="L175" s="13">
        <f>L176</f>
        <v>300</v>
      </c>
    </row>
    <row r="176" spans="1:12" ht="15">
      <c r="A176" s="15" t="s">
        <v>345</v>
      </c>
      <c r="B176" s="56" t="s">
        <v>235</v>
      </c>
      <c r="C176" s="27" t="s">
        <v>525</v>
      </c>
      <c r="D176" s="27" t="s">
        <v>387</v>
      </c>
      <c r="E176" s="27" t="s">
        <v>309</v>
      </c>
      <c r="F176" s="27" t="s">
        <v>269</v>
      </c>
      <c r="G176" s="27" t="s">
        <v>3</v>
      </c>
      <c r="H176" s="27" t="s">
        <v>502</v>
      </c>
      <c r="I176" s="27" t="s">
        <v>0</v>
      </c>
      <c r="J176" s="13">
        <f>'прил муниц.программы '!J144</f>
        <v>300</v>
      </c>
      <c r="K176" s="13">
        <f>'прил муниц.программы '!K144</f>
        <v>300</v>
      </c>
      <c r="L176" s="13">
        <f>'прил муниц.программы '!L144</f>
        <v>300</v>
      </c>
    </row>
    <row r="177" spans="1:12" ht="15">
      <c r="A177" s="6" t="s">
        <v>124</v>
      </c>
      <c r="B177" s="56" t="s">
        <v>235</v>
      </c>
      <c r="C177" s="27" t="s">
        <v>525</v>
      </c>
      <c r="D177" s="27" t="s">
        <v>387</v>
      </c>
      <c r="E177" s="27" t="s">
        <v>309</v>
      </c>
      <c r="F177" s="27" t="s">
        <v>269</v>
      </c>
      <c r="G177" s="27" t="s">
        <v>3</v>
      </c>
      <c r="H177" s="27" t="s">
        <v>457</v>
      </c>
      <c r="I177" s="27"/>
      <c r="J177" s="13">
        <f>J178</f>
        <v>8</v>
      </c>
      <c r="K177" s="13">
        <f>K178</f>
        <v>8</v>
      </c>
      <c r="L177" s="13">
        <f>L178</f>
        <v>8</v>
      </c>
    </row>
    <row r="178" spans="1:12" ht="30.75">
      <c r="A178" s="15" t="s">
        <v>544</v>
      </c>
      <c r="B178" s="56" t="s">
        <v>235</v>
      </c>
      <c r="C178" s="27" t="s">
        <v>525</v>
      </c>
      <c r="D178" s="27" t="s">
        <v>387</v>
      </c>
      <c r="E178" s="27" t="s">
        <v>309</v>
      </c>
      <c r="F178" s="27" t="s">
        <v>269</v>
      </c>
      <c r="G178" s="27" t="s">
        <v>3</v>
      </c>
      <c r="H178" s="27" t="s">
        <v>457</v>
      </c>
      <c r="I178" s="27" t="s">
        <v>91</v>
      </c>
      <c r="J178" s="13">
        <f>'прил муниц.программы '!J152</f>
        <v>8</v>
      </c>
      <c r="K178" s="13">
        <f>'прил муниц.программы '!K152</f>
        <v>8</v>
      </c>
      <c r="L178" s="13">
        <f>'прил муниц.программы '!L152</f>
        <v>8</v>
      </c>
    </row>
    <row r="179" spans="1:12" ht="15">
      <c r="A179" s="6" t="s">
        <v>374</v>
      </c>
      <c r="B179" s="56" t="s">
        <v>235</v>
      </c>
      <c r="C179" s="27" t="s">
        <v>301</v>
      </c>
      <c r="D179" s="27"/>
      <c r="E179" s="27"/>
      <c r="F179" s="27"/>
      <c r="G179" s="27"/>
      <c r="H179" s="27"/>
      <c r="I179" s="27"/>
      <c r="J179" s="13">
        <f>J180+J199+J210</f>
        <v>10818.4</v>
      </c>
      <c r="K179" s="13">
        <f>K180+K199+K210</f>
        <v>10691.9</v>
      </c>
      <c r="L179" s="13">
        <f>L180+L199+L210</f>
        <v>10691.9</v>
      </c>
    </row>
    <row r="180" spans="1:12" ht="15">
      <c r="A180" s="127" t="s">
        <v>92</v>
      </c>
      <c r="B180" s="56" t="s">
        <v>235</v>
      </c>
      <c r="C180" s="27" t="s">
        <v>301</v>
      </c>
      <c r="D180" s="27" t="s">
        <v>69</v>
      </c>
      <c r="E180" s="27"/>
      <c r="F180" s="27"/>
      <c r="G180" s="27"/>
      <c r="H180" s="27"/>
      <c r="I180" s="27"/>
      <c r="J180" s="13">
        <f>J181</f>
        <v>4710.9</v>
      </c>
      <c r="K180" s="13">
        <f>K181</f>
        <v>4584.4</v>
      </c>
      <c r="L180" s="13">
        <f>L181</f>
        <v>4584.4</v>
      </c>
    </row>
    <row r="181" spans="1:12" ht="30.75">
      <c r="A181" s="6" t="s">
        <v>505</v>
      </c>
      <c r="B181" s="56" t="s">
        <v>235</v>
      </c>
      <c r="C181" s="27" t="s">
        <v>301</v>
      </c>
      <c r="D181" s="27" t="s">
        <v>69</v>
      </c>
      <c r="E181" s="27" t="s">
        <v>309</v>
      </c>
      <c r="F181" s="27"/>
      <c r="G181" s="27"/>
      <c r="H181" s="27"/>
      <c r="I181" s="27"/>
      <c r="J181" s="13">
        <f>J182+J192+J188</f>
        <v>4710.9</v>
      </c>
      <c r="K181" s="13">
        <f>K182+K192+K188</f>
        <v>4584.4</v>
      </c>
      <c r="L181" s="13">
        <f>L182+L192+L188</f>
        <v>4584.4</v>
      </c>
    </row>
    <row r="182" spans="1:12" ht="15">
      <c r="A182" s="6" t="s">
        <v>438</v>
      </c>
      <c r="B182" s="56" t="s">
        <v>235</v>
      </c>
      <c r="C182" s="27" t="s">
        <v>301</v>
      </c>
      <c r="D182" s="27" t="s">
        <v>69</v>
      </c>
      <c r="E182" s="27" t="s">
        <v>309</v>
      </c>
      <c r="F182" s="27" t="s">
        <v>500</v>
      </c>
      <c r="G182" s="27"/>
      <c r="H182" s="27"/>
      <c r="I182" s="27"/>
      <c r="J182" s="13">
        <f>J183</f>
        <v>1166.5</v>
      </c>
      <c r="K182" s="13">
        <f>K183</f>
        <v>1040</v>
      </c>
      <c r="L182" s="13">
        <f>L183</f>
        <v>1040</v>
      </c>
    </row>
    <row r="183" spans="1:12" ht="15">
      <c r="A183" s="7" t="s">
        <v>244</v>
      </c>
      <c r="B183" s="56" t="s">
        <v>235</v>
      </c>
      <c r="C183" s="27" t="s">
        <v>301</v>
      </c>
      <c r="D183" s="27" t="s">
        <v>69</v>
      </c>
      <c r="E183" s="27" t="s">
        <v>309</v>
      </c>
      <c r="F183" s="27" t="s">
        <v>500</v>
      </c>
      <c r="G183" s="27" t="s">
        <v>69</v>
      </c>
      <c r="H183" s="27"/>
      <c r="I183" s="27"/>
      <c r="J183" s="13">
        <f>J186+J184</f>
        <v>1166.5</v>
      </c>
      <c r="K183" s="13">
        <f>K186+K184</f>
        <v>1040</v>
      </c>
      <c r="L183" s="13">
        <f>L186+L184</f>
        <v>1040</v>
      </c>
    </row>
    <row r="184" spans="1:12" ht="30.75">
      <c r="A184" s="6" t="s">
        <v>10</v>
      </c>
      <c r="B184" s="56" t="s">
        <v>235</v>
      </c>
      <c r="C184" s="27" t="s">
        <v>301</v>
      </c>
      <c r="D184" s="27" t="s">
        <v>69</v>
      </c>
      <c r="E184" s="27" t="s">
        <v>309</v>
      </c>
      <c r="F184" s="27" t="s">
        <v>500</v>
      </c>
      <c r="G184" s="27" t="s">
        <v>69</v>
      </c>
      <c r="H184" s="27" t="s">
        <v>517</v>
      </c>
      <c r="I184" s="27"/>
      <c r="J184" s="13">
        <f>J185</f>
        <v>1140</v>
      </c>
      <c r="K184" s="13">
        <f>K185</f>
        <v>1020</v>
      </c>
      <c r="L184" s="13">
        <f>L185</f>
        <v>1020</v>
      </c>
    </row>
    <row r="185" spans="1:12" ht="15">
      <c r="A185" s="15" t="s">
        <v>242</v>
      </c>
      <c r="B185" s="56" t="s">
        <v>235</v>
      </c>
      <c r="C185" s="27" t="s">
        <v>301</v>
      </c>
      <c r="D185" s="27" t="s">
        <v>69</v>
      </c>
      <c r="E185" s="27" t="s">
        <v>309</v>
      </c>
      <c r="F185" s="27" t="s">
        <v>500</v>
      </c>
      <c r="G185" s="27" t="s">
        <v>69</v>
      </c>
      <c r="H185" s="27" t="s">
        <v>517</v>
      </c>
      <c r="I185" s="27" t="s">
        <v>117</v>
      </c>
      <c r="J185" s="13">
        <f>'прил муниц.программы '!J31</f>
        <v>1140</v>
      </c>
      <c r="K185" s="13">
        <f>'прил муниц.программы '!K31</f>
        <v>1020</v>
      </c>
      <c r="L185" s="13">
        <f>'прил муниц.программы '!L31</f>
        <v>1020</v>
      </c>
    </row>
    <row r="186" spans="1:12" ht="62.25">
      <c r="A186" s="6" t="s">
        <v>271</v>
      </c>
      <c r="B186" s="56" t="s">
        <v>235</v>
      </c>
      <c r="C186" s="27" t="s">
        <v>301</v>
      </c>
      <c r="D186" s="27" t="s">
        <v>69</v>
      </c>
      <c r="E186" s="27" t="s">
        <v>309</v>
      </c>
      <c r="F186" s="27" t="s">
        <v>500</v>
      </c>
      <c r="G186" s="27" t="s">
        <v>69</v>
      </c>
      <c r="H186" s="27" t="s">
        <v>30</v>
      </c>
      <c r="I186" s="27"/>
      <c r="J186" s="13">
        <f>J187</f>
        <v>26.5</v>
      </c>
      <c r="K186" s="13">
        <f>K187</f>
        <v>20</v>
      </c>
      <c r="L186" s="13">
        <f>L187</f>
        <v>20</v>
      </c>
    </row>
    <row r="187" spans="1:12" ht="15">
      <c r="A187" s="15" t="s">
        <v>242</v>
      </c>
      <c r="B187" s="56" t="s">
        <v>235</v>
      </c>
      <c r="C187" s="27" t="s">
        <v>301</v>
      </c>
      <c r="D187" s="27" t="s">
        <v>69</v>
      </c>
      <c r="E187" s="27" t="s">
        <v>309</v>
      </c>
      <c r="F187" s="27" t="s">
        <v>500</v>
      </c>
      <c r="G187" s="27" t="s">
        <v>69</v>
      </c>
      <c r="H187" s="27" t="s">
        <v>30</v>
      </c>
      <c r="I187" s="27" t="s">
        <v>117</v>
      </c>
      <c r="J187" s="13">
        <f>'прил муниц.программы '!J33</f>
        <v>26.5</v>
      </c>
      <c r="K187" s="13">
        <f>'прил муниц.программы '!K33</f>
        <v>20</v>
      </c>
      <c r="L187" s="13">
        <f>'прил муниц.программы '!L33</f>
        <v>20</v>
      </c>
    </row>
    <row r="188" spans="1:12" ht="15">
      <c r="A188" s="6" t="s">
        <v>531</v>
      </c>
      <c r="B188" s="56" t="s">
        <v>235</v>
      </c>
      <c r="C188" s="27" t="s">
        <v>301</v>
      </c>
      <c r="D188" s="27" t="s">
        <v>69</v>
      </c>
      <c r="E188" s="27" t="s">
        <v>309</v>
      </c>
      <c r="F188" s="27" t="s">
        <v>359</v>
      </c>
      <c r="G188" s="27"/>
      <c r="H188" s="27"/>
      <c r="I188" s="27"/>
      <c r="J188" s="13">
        <f aca="true" t="shared" si="32" ref="J188:L190">J189</f>
        <v>60</v>
      </c>
      <c r="K188" s="13">
        <f t="shared" si="32"/>
        <v>60</v>
      </c>
      <c r="L188" s="13">
        <f t="shared" si="32"/>
        <v>60</v>
      </c>
    </row>
    <row r="189" spans="1:12" ht="15">
      <c r="A189" s="7" t="s">
        <v>244</v>
      </c>
      <c r="B189" s="56" t="s">
        <v>235</v>
      </c>
      <c r="C189" s="27" t="s">
        <v>301</v>
      </c>
      <c r="D189" s="27" t="s">
        <v>69</v>
      </c>
      <c r="E189" s="27" t="s">
        <v>309</v>
      </c>
      <c r="F189" s="27" t="s">
        <v>359</v>
      </c>
      <c r="G189" s="27" t="s">
        <v>69</v>
      </c>
      <c r="H189" s="27"/>
      <c r="I189" s="27"/>
      <c r="J189" s="13">
        <f t="shared" si="32"/>
        <v>60</v>
      </c>
      <c r="K189" s="13">
        <f t="shared" si="32"/>
        <v>60</v>
      </c>
      <c r="L189" s="13">
        <f t="shared" si="32"/>
        <v>60</v>
      </c>
    </row>
    <row r="190" spans="1:12" ht="30.75">
      <c r="A190" s="6" t="s">
        <v>10</v>
      </c>
      <c r="B190" s="56" t="s">
        <v>235</v>
      </c>
      <c r="C190" s="27" t="s">
        <v>301</v>
      </c>
      <c r="D190" s="27" t="s">
        <v>69</v>
      </c>
      <c r="E190" s="27" t="s">
        <v>309</v>
      </c>
      <c r="F190" s="27" t="s">
        <v>359</v>
      </c>
      <c r="G190" s="27" t="s">
        <v>69</v>
      </c>
      <c r="H190" s="27" t="s">
        <v>517</v>
      </c>
      <c r="I190" s="27"/>
      <c r="J190" s="13">
        <f t="shared" si="32"/>
        <v>60</v>
      </c>
      <c r="K190" s="13">
        <f t="shared" si="32"/>
        <v>60</v>
      </c>
      <c r="L190" s="13">
        <f t="shared" si="32"/>
        <v>60</v>
      </c>
    </row>
    <row r="191" spans="1:12" ht="15">
      <c r="A191" s="15" t="s">
        <v>242</v>
      </c>
      <c r="B191" s="56" t="s">
        <v>235</v>
      </c>
      <c r="C191" s="27" t="s">
        <v>301</v>
      </c>
      <c r="D191" s="27" t="s">
        <v>69</v>
      </c>
      <c r="E191" s="27" t="s">
        <v>309</v>
      </c>
      <c r="F191" s="27" t="s">
        <v>359</v>
      </c>
      <c r="G191" s="27" t="s">
        <v>69</v>
      </c>
      <c r="H191" s="27" t="s">
        <v>517</v>
      </c>
      <c r="I191" s="27" t="s">
        <v>117</v>
      </c>
      <c r="J191" s="13">
        <f>'прил муниц.программы '!J79</f>
        <v>60</v>
      </c>
      <c r="K191" s="13">
        <f>'прил муниц.программы '!K79</f>
        <v>60</v>
      </c>
      <c r="L191" s="13">
        <f>'прил муниц.программы '!L79</f>
        <v>60</v>
      </c>
    </row>
    <row r="192" spans="1:12" ht="46.5">
      <c r="A192" s="6" t="s">
        <v>45</v>
      </c>
      <c r="B192" s="56" t="s">
        <v>235</v>
      </c>
      <c r="C192" s="27" t="s">
        <v>301</v>
      </c>
      <c r="D192" s="27" t="s">
        <v>69</v>
      </c>
      <c r="E192" s="27" t="s">
        <v>309</v>
      </c>
      <c r="F192" s="27" t="s">
        <v>269</v>
      </c>
      <c r="G192" s="27"/>
      <c r="H192" s="27"/>
      <c r="I192" s="27"/>
      <c r="J192" s="13">
        <f>J197+J194</f>
        <v>3484.3999999999996</v>
      </c>
      <c r="K192" s="13">
        <f>K197+K194</f>
        <v>3484.3999999999996</v>
      </c>
      <c r="L192" s="13">
        <f>L197+L194</f>
        <v>3484.3999999999996</v>
      </c>
    </row>
    <row r="193" spans="1:12" ht="30.75">
      <c r="A193" s="7" t="s">
        <v>405</v>
      </c>
      <c r="B193" s="56" t="s">
        <v>235</v>
      </c>
      <c r="C193" s="27" t="s">
        <v>301</v>
      </c>
      <c r="D193" s="27" t="s">
        <v>69</v>
      </c>
      <c r="E193" s="27" t="s">
        <v>309</v>
      </c>
      <c r="F193" s="27" t="s">
        <v>269</v>
      </c>
      <c r="G193" s="27" t="s">
        <v>3</v>
      </c>
      <c r="H193" s="27"/>
      <c r="I193" s="27"/>
      <c r="J193" s="13">
        <f>J194+J197</f>
        <v>3484.3999999999996</v>
      </c>
      <c r="K193" s="13">
        <f>K194+K197</f>
        <v>3484.3999999999996</v>
      </c>
      <c r="L193" s="13">
        <f>L194+L197</f>
        <v>3484.3999999999996</v>
      </c>
    </row>
    <row r="194" spans="1:12" ht="62.25">
      <c r="A194" s="6" t="s">
        <v>176</v>
      </c>
      <c r="B194" s="56" t="s">
        <v>235</v>
      </c>
      <c r="C194" s="27" t="s">
        <v>301</v>
      </c>
      <c r="D194" s="27" t="s">
        <v>69</v>
      </c>
      <c r="E194" s="27" t="s">
        <v>309</v>
      </c>
      <c r="F194" s="27" t="s">
        <v>269</v>
      </c>
      <c r="G194" s="27" t="s">
        <v>3</v>
      </c>
      <c r="H194" s="27" t="s">
        <v>502</v>
      </c>
      <c r="I194" s="27"/>
      <c r="J194" s="13">
        <f>J195+J196</f>
        <v>3184.3999999999996</v>
      </c>
      <c r="K194" s="13">
        <f>K195+K196</f>
        <v>3184.3999999999996</v>
      </c>
      <c r="L194" s="13">
        <f>L195+L196</f>
        <v>3184.3999999999996</v>
      </c>
    </row>
    <row r="195" spans="1:12" ht="46.5">
      <c r="A195" s="15" t="s">
        <v>415</v>
      </c>
      <c r="B195" s="56" t="s">
        <v>235</v>
      </c>
      <c r="C195" s="27" t="s">
        <v>301</v>
      </c>
      <c r="D195" s="27" t="s">
        <v>69</v>
      </c>
      <c r="E195" s="27" t="s">
        <v>309</v>
      </c>
      <c r="F195" s="27" t="s">
        <v>269</v>
      </c>
      <c r="G195" s="27" t="s">
        <v>3</v>
      </c>
      <c r="H195" s="27" t="s">
        <v>502</v>
      </c>
      <c r="I195" s="27" t="s">
        <v>186</v>
      </c>
      <c r="J195" s="13">
        <f>'прил муниц.программы '!J145</f>
        <v>3136.7</v>
      </c>
      <c r="K195" s="13">
        <f>'прил муниц.программы '!K145</f>
        <v>3136.7</v>
      </c>
      <c r="L195" s="13">
        <f>'прил муниц.программы '!L145</f>
        <v>3136.7</v>
      </c>
    </row>
    <row r="196" spans="1:12" ht="30.75">
      <c r="A196" s="15" t="s">
        <v>189</v>
      </c>
      <c r="B196" s="56" t="s">
        <v>235</v>
      </c>
      <c r="C196" s="27" t="s">
        <v>301</v>
      </c>
      <c r="D196" s="27" t="s">
        <v>69</v>
      </c>
      <c r="E196" s="27" t="s">
        <v>309</v>
      </c>
      <c r="F196" s="27" t="s">
        <v>269</v>
      </c>
      <c r="G196" s="27" t="s">
        <v>3</v>
      </c>
      <c r="H196" s="27" t="s">
        <v>502</v>
      </c>
      <c r="I196" s="27" t="s">
        <v>425</v>
      </c>
      <c r="J196" s="13">
        <f>'прил муниц.программы '!J146</f>
        <v>47.7</v>
      </c>
      <c r="K196" s="13">
        <f>'прил муниц.программы '!K146</f>
        <v>47.7</v>
      </c>
      <c r="L196" s="13">
        <f>'прил муниц.программы '!L146</f>
        <v>47.7</v>
      </c>
    </row>
    <row r="197" spans="1:12" ht="15">
      <c r="A197" s="6" t="s">
        <v>15</v>
      </c>
      <c r="B197" s="56" t="s">
        <v>235</v>
      </c>
      <c r="C197" s="27" t="s">
        <v>301</v>
      </c>
      <c r="D197" s="27" t="s">
        <v>69</v>
      </c>
      <c r="E197" s="27" t="s">
        <v>309</v>
      </c>
      <c r="F197" s="27" t="s">
        <v>269</v>
      </c>
      <c r="G197" s="27" t="s">
        <v>3</v>
      </c>
      <c r="H197" s="27" t="s">
        <v>230</v>
      </c>
      <c r="I197" s="27"/>
      <c r="J197" s="13">
        <f>J198</f>
        <v>300</v>
      </c>
      <c r="K197" s="13">
        <f>K198</f>
        <v>300</v>
      </c>
      <c r="L197" s="13">
        <f>L198</f>
        <v>300</v>
      </c>
    </row>
    <row r="198" spans="1:12" ht="46.5">
      <c r="A198" s="15" t="s">
        <v>415</v>
      </c>
      <c r="B198" s="56" t="s">
        <v>235</v>
      </c>
      <c r="C198" s="27" t="s">
        <v>301</v>
      </c>
      <c r="D198" s="27" t="s">
        <v>69</v>
      </c>
      <c r="E198" s="27" t="s">
        <v>309</v>
      </c>
      <c r="F198" s="27" t="s">
        <v>269</v>
      </c>
      <c r="G198" s="27" t="s">
        <v>3</v>
      </c>
      <c r="H198" s="27" t="s">
        <v>230</v>
      </c>
      <c r="I198" s="27" t="s">
        <v>186</v>
      </c>
      <c r="J198" s="13">
        <f>'прил муниц.программы '!J149</f>
        <v>300</v>
      </c>
      <c r="K198" s="13">
        <f>'прил муниц.программы '!K149</f>
        <v>300</v>
      </c>
      <c r="L198" s="13">
        <f>'прил муниц.программы '!L149</f>
        <v>300</v>
      </c>
    </row>
    <row r="199" spans="1:12" ht="15">
      <c r="A199" s="5" t="s">
        <v>240</v>
      </c>
      <c r="B199" s="56" t="s">
        <v>235</v>
      </c>
      <c r="C199" s="27" t="s">
        <v>301</v>
      </c>
      <c r="D199" s="27" t="s">
        <v>404</v>
      </c>
      <c r="E199" s="27"/>
      <c r="F199" s="27"/>
      <c r="G199" s="27"/>
      <c r="H199" s="27"/>
      <c r="I199" s="27"/>
      <c r="J199" s="13">
        <f>J200</f>
        <v>5987.5</v>
      </c>
      <c r="K199" s="13">
        <f>K200</f>
        <v>5987.5</v>
      </c>
      <c r="L199" s="13">
        <f>L200</f>
        <v>5987.5</v>
      </c>
    </row>
    <row r="200" spans="1:12" ht="30.75">
      <c r="A200" s="6" t="s">
        <v>505</v>
      </c>
      <c r="B200" s="56" t="s">
        <v>235</v>
      </c>
      <c r="C200" s="27" t="s">
        <v>301</v>
      </c>
      <c r="D200" s="27" t="s">
        <v>404</v>
      </c>
      <c r="E200" s="27" t="s">
        <v>309</v>
      </c>
      <c r="F200" s="27"/>
      <c r="G200" s="27"/>
      <c r="H200" s="27"/>
      <c r="I200" s="27"/>
      <c r="J200" s="13">
        <f>J205+J201</f>
        <v>5987.5</v>
      </c>
      <c r="K200" s="13">
        <f>K205+K201</f>
        <v>5987.5</v>
      </c>
      <c r="L200" s="13">
        <f>L205+L201</f>
        <v>5987.5</v>
      </c>
    </row>
    <row r="201" spans="1:12" ht="18.75" customHeight="1">
      <c r="A201" s="6" t="s">
        <v>438</v>
      </c>
      <c r="B201" s="56" t="s">
        <v>235</v>
      </c>
      <c r="C201" s="27" t="s">
        <v>301</v>
      </c>
      <c r="D201" s="27" t="s">
        <v>404</v>
      </c>
      <c r="E201" s="27" t="s">
        <v>309</v>
      </c>
      <c r="F201" s="27" t="s">
        <v>500</v>
      </c>
      <c r="G201" s="27"/>
      <c r="H201" s="27"/>
      <c r="I201" s="27"/>
      <c r="J201" s="13">
        <f>J202</f>
        <v>186.2</v>
      </c>
      <c r="K201" s="13">
        <f aca="true" t="shared" si="33" ref="K201:L203">K202</f>
        <v>186.2</v>
      </c>
      <c r="L201" s="13">
        <f t="shared" si="33"/>
        <v>186.2</v>
      </c>
    </row>
    <row r="202" spans="1:12" ht="30.75">
      <c r="A202" s="7" t="s">
        <v>428</v>
      </c>
      <c r="B202" s="56" t="s">
        <v>235</v>
      </c>
      <c r="C202" s="27" t="s">
        <v>301</v>
      </c>
      <c r="D202" s="27" t="s">
        <v>404</v>
      </c>
      <c r="E202" s="27" t="s">
        <v>309</v>
      </c>
      <c r="F202" s="27" t="s">
        <v>500</v>
      </c>
      <c r="G202" s="27" t="s">
        <v>525</v>
      </c>
      <c r="H202" s="27"/>
      <c r="I202" s="27"/>
      <c r="J202" s="13">
        <f>J203</f>
        <v>186.2</v>
      </c>
      <c r="K202" s="13">
        <f t="shared" si="33"/>
        <v>186.2</v>
      </c>
      <c r="L202" s="13">
        <f t="shared" si="33"/>
        <v>186.2</v>
      </c>
    </row>
    <row r="203" spans="1:12" ht="62.25">
      <c r="A203" s="6" t="s">
        <v>176</v>
      </c>
      <c r="B203" s="56" t="s">
        <v>235</v>
      </c>
      <c r="C203" s="27" t="s">
        <v>301</v>
      </c>
      <c r="D203" s="27" t="s">
        <v>404</v>
      </c>
      <c r="E203" s="27" t="s">
        <v>309</v>
      </c>
      <c r="F203" s="27" t="s">
        <v>500</v>
      </c>
      <c r="G203" s="27" t="s">
        <v>525</v>
      </c>
      <c r="H203" s="27" t="s">
        <v>502</v>
      </c>
      <c r="I203" s="27"/>
      <c r="J203" s="13">
        <f>J204</f>
        <v>186.2</v>
      </c>
      <c r="K203" s="13">
        <f t="shared" si="33"/>
        <v>186.2</v>
      </c>
      <c r="L203" s="13">
        <f t="shared" si="33"/>
        <v>186.2</v>
      </c>
    </row>
    <row r="204" spans="1:12" ht="46.5">
      <c r="A204" s="15" t="s">
        <v>415</v>
      </c>
      <c r="B204" s="56" t="s">
        <v>235</v>
      </c>
      <c r="C204" s="27" t="s">
        <v>301</v>
      </c>
      <c r="D204" s="27" t="s">
        <v>404</v>
      </c>
      <c r="E204" s="27" t="s">
        <v>309</v>
      </c>
      <c r="F204" s="27" t="s">
        <v>500</v>
      </c>
      <c r="G204" s="27" t="s">
        <v>525</v>
      </c>
      <c r="H204" s="27" t="s">
        <v>502</v>
      </c>
      <c r="I204" s="27" t="s">
        <v>186</v>
      </c>
      <c r="J204" s="13">
        <f>'прил муниц.программы '!J46</f>
        <v>186.2</v>
      </c>
      <c r="K204" s="13">
        <f>'прил муниц.программы '!K46</f>
        <v>186.2</v>
      </c>
      <c r="L204" s="13">
        <f>'прил муниц.программы '!L46</f>
        <v>186.2</v>
      </c>
    </row>
    <row r="205" spans="1:12" ht="46.5">
      <c r="A205" s="6" t="s">
        <v>332</v>
      </c>
      <c r="B205" s="56" t="s">
        <v>235</v>
      </c>
      <c r="C205" s="27" t="s">
        <v>301</v>
      </c>
      <c r="D205" s="27" t="s">
        <v>404</v>
      </c>
      <c r="E205" s="27" t="s">
        <v>309</v>
      </c>
      <c r="F205" s="27" t="s">
        <v>269</v>
      </c>
      <c r="G205" s="27"/>
      <c r="H205" s="27"/>
      <c r="I205" s="27"/>
      <c r="J205" s="13">
        <f>J207</f>
        <v>5801.3</v>
      </c>
      <c r="K205" s="13">
        <f>K207</f>
        <v>5801.3</v>
      </c>
      <c r="L205" s="13">
        <f>L207</f>
        <v>5801.3</v>
      </c>
    </row>
    <row r="206" spans="1:12" ht="30.75">
      <c r="A206" s="7" t="s">
        <v>405</v>
      </c>
      <c r="B206" s="56" t="s">
        <v>235</v>
      </c>
      <c r="C206" s="27" t="s">
        <v>301</v>
      </c>
      <c r="D206" s="27" t="s">
        <v>404</v>
      </c>
      <c r="E206" s="27" t="s">
        <v>309</v>
      </c>
      <c r="F206" s="27" t="s">
        <v>269</v>
      </c>
      <c r="G206" s="27" t="s">
        <v>3</v>
      </c>
      <c r="H206" s="27"/>
      <c r="I206" s="27"/>
      <c r="J206" s="13">
        <f>J207</f>
        <v>5801.3</v>
      </c>
      <c r="K206" s="13">
        <f>K207</f>
        <v>5801.3</v>
      </c>
      <c r="L206" s="13">
        <f>L207</f>
        <v>5801.3</v>
      </c>
    </row>
    <row r="207" spans="1:12" ht="62.25">
      <c r="A207" s="6" t="s">
        <v>176</v>
      </c>
      <c r="B207" s="56" t="s">
        <v>235</v>
      </c>
      <c r="C207" s="27" t="s">
        <v>301</v>
      </c>
      <c r="D207" s="27" t="s">
        <v>404</v>
      </c>
      <c r="E207" s="27" t="s">
        <v>309</v>
      </c>
      <c r="F207" s="27" t="s">
        <v>269</v>
      </c>
      <c r="G207" s="27" t="s">
        <v>3</v>
      </c>
      <c r="H207" s="27" t="s">
        <v>502</v>
      </c>
      <c r="I207" s="27"/>
      <c r="J207" s="13">
        <f>J208+J209</f>
        <v>5801.3</v>
      </c>
      <c r="K207" s="13">
        <f>K208+K209</f>
        <v>5801.3</v>
      </c>
      <c r="L207" s="13">
        <f>L208+L209</f>
        <v>5801.3</v>
      </c>
    </row>
    <row r="208" spans="1:12" ht="30.75">
      <c r="A208" s="15" t="s">
        <v>189</v>
      </c>
      <c r="B208" s="56" t="s">
        <v>235</v>
      </c>
      <c r="C208" s="27" t="s">
        <v>301</v>
      </c>
      <c r="D208" s="27" t="s">
        <v>404</v>
      </c>
      <c r="E208" s="27" t="s">
        <v>309</v>
      </c>
      <c r="F208" s="27" t="s">
        <v>269</v>
      </c>
      <c r="G208" s="27" t="s">
        <v>3</v>
      </c>
      <c r="H208" s="27" t="s">
        <v>502</v>
      </c>
      <c r="I208" s="27" t="s">
        <v>425</v>
      </c>
      <c r="J208" s="13">
        <f>'прил муниц.программы '!J147</f>
        <v>31.6</v>
      </c>
      <c r="K208" s="13">
        <f>'прил муниц.программы '!K147</f>
        <v>31.6</v>
      </c>
      <c r="L208" s="13">
        <f>'прил муниц.программы '!L147</f>
        <v>31.6</v>
      </c>
    </row>
    <row r="209" spans="1:12" ht="46.5">
      <c r="A209" s="15" t="s">
        <v>415</v>
      </c>
      <c r="B209" s="56" t="s">
        <v>235</v>
      </c>
      <c r="C209" s="27" t="s">
        <v>301</v>
      </c>
      <c r="D209" s="27" t="s">
        <v>404</v>
      </c>
      <c r="E209" s="27" t="s">
        <v>309</v>
      </c>
      <c r="F209" s="27" t="s">
        <v>269</v>
      </c>
      <c r="G209" s="27" t="s">
        <v>3</v>
      </c>
      <c r="H209" s="27" t="s">
        <v>502</v>
      </c>
      <c r="I209" s="27" t="s">
        <v>186</v>
      </c>
      <c r="J209" s="13">
        <f>'прил муниц.программы '!J148</f>
        <v>5769.7</v>
      </c>
      <c r="K209" s="13">
        <f>'прил муниц.программы '!K148</f>
        <v>5769.7</v>
      </c>
      <c r="L209" s="13">
        <f>'прил муниц.программы '!L148</f>
        <v>5769.7</v>
      </c>
    </row>
    <row r="210" spans="1:12" ht="15">
      <c r="A210" s="57" t="s">
        <v>261</v>
      </c>
      <c r="B210" s="56" t="s">
        <v>235</v>
      </c>
      <c r="C210" s="27" t="s">
        <v>301</v>
      </c>
      <c r="D210" s="27" t="s">
        <v>260</v>
      </c>
      <c r="E210" s="27"/>
      <c r="F210" s="27"/>
      <c r="G210" s="27"/>
      <c r="H210" s="27"/>
      <c r="I210" s="27"/>
      <c r="J210" s="13">
        <f aca="true" t="shared" si="34" ref="J210:L212">J211</f>
        <v>120</v>
      </c>
      <c r="K210" s="13">
        <f t="shared" si="34"/>
        <v>120</v>
      </c>
      <c r="L210" s="13">
        <f t="shared" si="34"/>
        <v>120</v>
      </c>
    </row>
    <row r="211" spans="1:12" ht="30.75">
      <c r="A211" s="6" t="s">
        <v>408</v>
      </c>
      <c r="B211" s="56" t="s">
        <v>235</v>
      </c>
      <c r="C211" s="27" t="s">
        <v>301</v>
      </c>
      <c r="D211" s="27" t="s">
        <v>260</v>
      </c>
      <c r="E211" s="27" t="s">
        <v>191</v>
      </c>
      <c r="F211" s="27" t="s">
        <v>264</v>
      </c>
      <c r="G211" s="27" t="s">
        <v>369</v>
      </c>
      <c r="H211" s="27"/>
      <c r="I211" s="27"/>
      <c r="J211" s="13">
        <f t="shared" si="34"/>
        <v>120</v>
      </c>
      <c r="K211" s="13">
        <f t="shared" si="34"/>
        <v>120</v>
      </c>
      <c r="L211" s="13">
        <f t="shared" si="34"/>
        <v>120</v>
      </c>
    </row>
    <row r="212" spans="1:12" ht="15">
      <c r="A212" s="57" t="s">
        <v>121</v>
      </c>
      <c r="B212" s="56" t="s">
        <v>235</v>
      </c>
      <c r="C212" s="27" t="s">
        <v>301</v>
      </c>
      <c r="D212" s="27" t="s">
        <v>260</v>
      </c>
      <c r="E212" s="27" t="s">
        <v>191</v>
      </c>
      <c r="F212" s="27" t="s">
        <v>264</v>
      </c>
      <c r="G212" s="27" t="s">
        <v>369</v>
      </c>
      <c r="H212" s="27" t="s">
        <v>317</v>
      </c>
      <c r="I212" s="27"/>
      <c r="J212" s="13">
        <f t="shared" si="34"/>
        <v>120</v>
      </c>
      <c r="K212" s="13">
        <f t="shared" si="34"/>
        <v>120</v>
      </c>
      <c r="L212" s="13">
        <f t="shared" si="34"/>
        <v>120</v>
      </c>
    </row>
    <row r="213" spans="1:12" ht="15">
      <c r="A213" s="15" t="s">
        <v>236</v>
      </c>
      <c r="B213" s="56" t="s">
        <v>235</v>
      </c>
      <c r="C213" s="27" t="s">
        <v>301</v>
      </c>
      <c r="D213" s="27" t="s">
        <v>260</v>
      </c>
      <c r="E213" s="27" t="s">
        <v>191</v>
      </c>
      <c r="F213" s="27" t="s">
        <v>264</v>
      </c>
      <c r="G213" s="27" t="s">
        <v>369</v>
      </c>
      <c r="H213" s="27" t="s">
        <v>317</v>
      </c>
      <c r="I213" s="27" t="s">
        <v>130</v>
      </c>
      <c r="J213" s="13">
        <v>120</v>
      </c>
      <c r="K213" s="13">
        <v>120</v>
      </c>
      <c r="L213" s="13">
        <v>120</v>
      </c>
    </row>
    <row r="214" spans="1:12" s="129" customFormat="1" ht="33">
      <c r="A214" s="107" t="s">
        <v>133</v>
      </c>
      <c r="B214" s="95" t="s">
        <v>508</v>
      </c>
      <c r="C214" s="128"/>
      <c r="D214" s="128"/>
      <c r="E214" s="128"/>
      <c r="F214" s="128"/>
      <c r="G214" s="128"/>
      <c r="H214" s="128"/>
      <c r="I214" s="128"/>
      <c r="J214" s="96">
        <f>J215+J244+J260</f>
        <v>40606.9</v>
      </c>
      <c r="K214" s="96">
        <f>K215+K244+K260</f>
        <v>42732.2</v>
      </c>
      <c r="L214" s="96">
        <f>L215+L244+L260</f>
        <v>40362.7</v>
      </c>
    </row>
    <row r="215" spans="1:12" ht="15">
      <c r="A215" s="6" t="s">
        <v>285</v>
      </c>
      <c r="B215" s="27" t="s">
        <v>508</v>
      </c>
      <c r="C215" s="27" t="s">
        <v>380</v>
      </c>
      <c r="D215" s="104"/>
      <c r="E215" s="104"/>
      <c r="F215" s="104"/>
      <c r="G215" s="104"/>
      <c r="H215" s="104"/>
      <c r="I215" s="104"/>
      <c r="J215" s="13">
        <f>J216+J231</f>
        <v>15848.300000000001</v>
      </c>
      <c r="K215" s="13">
        <f>K216+K231</f>
        <v>17752.600000000002</v>
      </c>
      <c r="L215" s="13">
        <f>L216+L231</f>
        <v>15823</v>
      </c>
    </row>
    <row r="216" spans="1:12" ht="46.5">
      <c r="A216" s="6" t="s">
        <v>36</v>
      </c>
      <c r="B216" s="27" t="s">
        <v>508</v>
      </c>
      <c r="C216" s="27" t="s">
        <v>380</v>
      </c>
      <c r="D216" s="27" t="s">
        <v>404</v>
      </c>
      <c r="E216" s="104"/>
      <c r="F216" s="104"/>
      <c r="G216" s="104"/>
      <c r="H216" s="104"/>
      <c r="I216" s="104"/>
      <c r="J216" s="13">
        <f>J217+J228</f>
        <v>12777.900000000001</v>
      </c>
      <c r="K216" s="13">
        <f>K217+K228</f>
        <v>12775.300000000001</v>
      </c>
      <c r="L216" s="13">
        <f>L217+L228</f>
        <v>12777.5</v>
      </c>
    </row>
    <row r="217" spans="1:12" ht="46.5">
      <c r="A217" s="103" t="s">
        <v>113</v>
      </c>
      <c r="B217" s="27" t="s">
        <v>508</v>
      </c>
      <c r="C217" s="27" t="s">
        <v>380</v>
      </c>
      <c r="D217" s="27" t="s">
        <v>404</v>
      </c>
      <c r="E217" s="27" t="s">
        <v>75</v>
      </c>
      <c r="F217" s="27"/>
      <c r="G217" s="27"/>
      <c r="H217" s="27"/>
      <c r="I217" s="104"/>
      <c r="J217" s="13">
        <f>J218</f>
        <v>12777.900000000001</v>
      </c>
      <c r="K217" s="13">
        <f>K218</f>
        <v>12775.300000000001</v>
      </c>
      <c r="L217" s="13">
        <f>L218</f>
        <v>12777.5</v>
      </c>
    </row>
    <row r="218" spans="1:12" ht="62.25">
      <c r="A218" s="57" t="s">
        <v>47</v>
      </c>
      <c r="B218" s="27" t="s">
        <v>508</v>
      </c>
      <c r="C218" s="27" t="s">
        <v>380</v>
      </c>
      <c r="D218" s="27" t="s">
        <v>404</v>
      </c>
      <c r="E218" s="27" t="s">
        <v>75</v>
      </c>
      <c r="F218" s="27" t="s">
        <v>359</v>
      </c>
      <c r="G218" s="27"/>
      <c r="H218" s="27"/>
      <c r="I218" s="104"/>
      <c r="J218" s="13">
        <f>J219+J225</f>
        <v>12777.900000000001</v>
      </c>
      <c r="K218" s="13">
        <f>K219+K225</f>
        <v>12775.300000000001</v>
      </c>
      <c r="L218" s="13">
        <f>L219+L225</f>
        <v>12777.5</v>
      </c>
    </row>
    <row r="219" spans="1:12" ht="62.25">
      <c r="A219" s="7" t="s">
        <v>325</v>
      </c>
      <c r="B219" s="27" t="s">
        <v>508</v>
      </c>
      <c r="C219" s="27" t="s">
        <v>380</v>
      </c>
      <c r="D219" s="27" t="s">
        <v>404</v>
      </c>
      <c r="E219" s="27" t="s">
        <v>75</v>
      </c>
      <c r="F219" s="27" t="s">
        <v>359</v>
      </c>
      <c r="G219" s="27" t="s">
        <v>380</v>
      </c>
      <c r="H219" s="27"/>
      <c r="I219" s="104"/>
      <c r="J219" s="13">
        <f>J220+J223</f>
        <v>12429.400000000001</v>
      </c>
      <c r="K219" s="13">
        <f>K220+K223</f>
        <v>12426.800000000001</v>
      </c>
      <c r="L219" s="13">
        <f>L220+L223</f>
        <v>12429</v>
      </c>
    </row>
    <row r="220" spans="1:12" ht="30.75">
      <c r="A220" s="6" t="s">
        <v>28</v>
      </c>
      <c r="B220" s="27" t="s">
        <v>508</v>
      </c>
      <c r="C220" s="27" t="s">
        <v>380</v>
      </c>
      <c r="D220" s="27" t="s">
        <v>404</v>
      </c>
      <c r="E220" s="27" t="s">
        <v>75</v>
      </c>
      <c r="F220" s="27" t="s">
        <v>359</v>
      </c>
      <c r="G220" s="27" t="s">
        <v>380</v>
      </c>
      <c r="H220" s="27" t="s">
        <v>430</v>
      </c>
      <c r="I220" s="27"/>
      <c r="J220" s="13">
        <f>J221+J222</f>
        <v>7998.4000000000015</v>
      </c>
      <c r="K220" s="13">
        <f>K221+K222</f>
        <v>7995.800000000001</v>
      </c>
      <c r="L220" s="13">
        <f>L221+L222</f>
        <v>7998.000000000001</v>
      </c>
    </row>
    <row r="221" spans="1:12" ht="30.75">
      <c r="A221" s="15" t="s">
        <v>544</v>
      </c>
      <c r="B221" s="27" t="s">
        <v>508</v>
      </c>
      <c r="C221" s="27" t="s">
        <v>380</v>
      </c>
      <c r="D221" s="27" t="s">
        <v>404</v>
      </c>
      <c r="E221" s="27" t="s">
        <v>75</v>
      </c>
      <c r="F221" s="27" t="s">
        <v>359</v>
      </c>
      <c r="G221" s="27" t="s">
        <v>380</v>
      </c>
      <c r="H221" s="27" t="s">
        <v>430</v>
      </c>
      <c r="I221" s="27" t="s">
        <v>91</v>
      </c>
      <c r="J221" s="13">
        <f>'прил муниц.программы '!J502</f>
        <v>7943.4000000000015</v>
      </c>
      <c r="K221" s="13">
        <f>'прил муниц.программы '!K502</f>
        <v>7939.700000000001</v>
      </c>
      <c r="L221" s="13">
        <f>'прил муниц.программы '!L502</f>
        <v>7939.700000000001</v>
      </c>
    </row>
    <row r="222" spans="1:12" ht="30.75">
      <c r="A222" s="15" t="s">
        <v>189</v>
      </c>
      <c r="B222" s="27" t="s">
        <v>508</v>
      </c>
      <c r="C222" s="27" t="s">
        <v>380</v>
      </c>
      <c r="D222" s="27" t="s">
        <v>404</v>
      </c>
      <c r="E222" s="27" t="s">
        <v>75</v>
      </c>
      <c r="F222" s="27" t="s">
        <v>359</v>
      </c>
      <c r="G222" s="27" t="s">
        <v>380</v>
      </c>
      <c r="H222" s="27" t="s">
        <v>430</v>
      </c>
      <c r="I222" s="27" t="s">
        <v>425</v>
      </c>
      <c r="J222" s="13">
        <f>'прил муниц.программы '!J503</f>
        <v>55</v>
      </c>
      <c r="K222" s="13">
        <f>'прил муниц.программы '!K503</f>
        <v>56.1</v>
      </c>
      <c r="L222" s="13">
        <f>'прил муниц.программы '!L503</f>
        <v>58.3</v>
      </c>
    </row>
    <row r="223" spans="1:12" ht="62.25">
      <c r="A223" s="76" t="s">
        <v>601</v>
      </c>
      <c r="B223" s="27" t="s">
        <v>508</v>
      </c>
      <c r="C223" s="27" t="s">
        <v>380</v>
      </c>
      <c r="D223" s="27" t="s">
        <v>404</v>
      </c>
      <c r="E223" s="27" t="s">
        <v>75</v>
      </c>
      <c r="F223" s="27" t="s">
        <v>359</v>
      </c>
      <c r="G223" s="27" t="s">
        <v>380</v>
      </c>
      <c r="H223" s="27" t="s">
        <v>347</v>
      </c>
      <c r="I223" s="27"/>
      <c r="J223" s="13">
        <f>J224</f>
        <v>4431</v>
      </c>
      <c r="K223" s="13">
        <f>K224</f>
        <v>4431</v>
      </c>
      <c r="L223" s="13">
        <f>L224</f>
        <v>4431</v>
      </c>
    </row>
    <row r="224" spans="1:12" ht="30.75">
      <c r="A224" s="15" t="s">
        <v>544</v>
      </c>
      <c r="B224" s="27" t="s">
        <v>508</v>
      </c>
      <c r="C224" s="27" t="s">
        <v>380</v>
      </c>
      <c r="D224" s="27" t="s">
        <v>404</v>
      </c>
      <c r="E224" s="27" t="s">
        <v>75</v>
      </c>
      <c r="F224" s="27" t="s">
        <v>359</v>
      </c>
      <c r="G224" s="27" t="s">
        <v>380</v>
      </c>
      <c r="H224" s="27" t="s">
        <v>347</v>
      </c>
      <c r="I224" s="27" t="s">
        <v>91</v>
      </c>
      <c r="J224" s="13">
        <f>'прил муниц.программы '!J505</f>
        <v>4431</v>
      </c>
      <c r="K224" s="13">
        <f>'прил муниц.программы '!K505</f>
        <v>4431</v>
      </c>
      <c r="L224" s="13">
        <f>'прил муниц.программы '!L505</f>
        <v>4431</v>
      </c>
    </row>
    <row r="225" spans="1:12" ht="30.75">
      <c r="A225" s="7" t="s">
        <v>412</v>
      </c>
      <c r="B225" s="27" t="s">
        <v>508</v>
      </c>
      <c r="C225" s="27" t="s">
        <v>380</v>
      </c>
      <c r="D225" s="27" t="s">
        <v>404</v>
      </c>
      <c r="E225" s="27" t="s">
        <v>75</v>
      </c>
      <c r="F225" s="27" t="s">
        <v>359</v>
      </c>
      <c r="G225" s="27" t="s">
        <v>382</v>
      </c>
      <c r="H225" s="27"/>
      <c r="I225" s="27"/>
      <c r="J225" s="13">
        <f aca="true" t="shared" si="35" ref="J225:L226">J226</f>
        <v>348.5</v>
      </c>
      <c r="K225" s="13">
        <f t="shared" si="35"/>
        <v>348.5</v>
      </c>
      <c r="L225" s="13">
        <f t="shared" si="35"/>
        <v>348.5</v>
      </c>
    </row>
    <row r="226" spans="1:12" ht="78">
      <c r="A226" s="7" t="s">
        <v>409</v>
      </c>
      <c r="B226" s="27" t="s">
        <v>508</v>
      </c>
      <c r="C226" s="27" t="s">
        <v>380</v>
      </c>
      <c r="D226" s="27" t="s">
        <v>404</v>
      </c>
      <c r="E226" s="27" t="s">
        <v>75</v>
      </c>
      <c r="F226" s="27" t="s">
        <v>359</v>
      </c>
      <c r="G226" s="27" t="s">
        <v>382</v>
      </c>
      <c r="H226" s="27" t="s">
        <v>218</v>
      </c>
      <c r="I226" s="27"/>
      <c r="J226" s="13">
        <f t="shared" si="35"/>
        <v>348.5</v>
      </c>
      <c r="K226" s="13">
        <f t="shared" si="35"/>
        <v>348.5</v>
      </c>
      <c r="L226" s="13">
        <f t="shared" si="35"/>
        <v>348.5</v>
      </c>
    </row>
    <row r="227" spans="1:12" ht="30.75">
      <c r="A227" s="15" t="s">
        <v>189</v>
      </c>
      <c r="B227" s="27" t="s">
        <v>508</v>
      </c>
      <c r="C227" s="27" t="s">
        <v>380</v>
      </c>
      <c r="D227" s="27" t="s">
        <v>404</v>
      </c>
      <c r="E227" s="27" t="s">
        <v>75</v>
      </c>
      <c r="F227" s="27" t="s">
        <v>359</v>
      </c>
      <c r="G227" s="27" t="s">
        <v>382</v>
      </c>
      <c r="H227" s="27" t="s">
        <v>218</v>
      </c>
      <c r="I227" s="16" t="s">
        <v>425</v>
      </c>
      <c r="J227" s="13">
        <f>'прил муниц.программы '!J508</f>
        <v>348.5</v>
      </c>
      <c r="K227" s="13">
        <f>'прил муниц.программы '!K508</f>
        <v>348.5</v>
      </c>
      <c r="L227" s="13">
        <f>'прил муниц.программы '!L508</f>
        <v>348.5</v>
      </c>
    </row>
    <row r="228" spans="1:12" ht="30.75">
      <c r="A228" s="23" t="s">
        <v>136</v>
      </c>
      <c r="B228" s="27" t="s">
        <v>508</v>
      </c>
      <c r="C228" s="27" t="s">
        <v>380</v>
      </c>
      <c r="D228" s="27" t="s">
        <v>404</v>
      </c>
      <c r="E228" s="27" t="s">
        <v>24</v>
      </c>
      <c r="F228" s="27"/>
      <c r="G228" s="27"/>
      <c r="H228" s="27"/>
      <c r="I228" s="27"/>
      <c r="J228" s="13">
        <f aca="true" t="shared" si="36" ref="J228:L229">J229</f>
        <v>0</v>
      </c>
      <c r="K228" s="13">
        <f t="shared" si="36"/>
        <v>0</v>
      </c>
      <c r="L228" s="13">
        <f t="shared" si="36"/>
        <v>0</v>
      </c>
    </row>
    <row r="229" spans="1:12" ht="30.75">
      <c r="A229" s="6" t="s">
        <v>28</v>
      </c>
      <c r="B229" s="27" t="s">
        <v>508</v>
      </c>
      <c r="C229" s="27" t="s">
        <v>380</v>
      </c>
      <c r="D229" s="27" t="s">
        <v>404</v>
      </c>
      <c r="E229" s="27" t="s">
        <v>24</v>
      </c>
      <c r="F229" s="27" t="s">
        <v>264</v>
      </c>
      <c r="G229" s="27" t="s">
        <v>369</v>
      </c>
      <c r="H229" s="27" t="s">
        <v>430</v>
      </c>
      <c r="I229" s="27"/>
      <c r="J229" s="13">
        <f t="shared" si="36"/>
        <v>0</v>
      </c>
      <c r="K229" s="13">
        <f t="shared" si="36"/>
        <v>0</v>
      </c>
      <c r="L229" s="13">
        <f t="shared" si="36"/>
        <v>0</v>
      </c>
    </row>
    <row r="230" spans="1:12" ht="15">
      <c r="A230" s="15" t="s">
        <v>224</v>
      </c>
      <c r="B230" s="27" t="s">
        <v>508</v>
      </c>
      <c r="C230" s="27" t="s">
        <v>380</v>
      </c>
      <c r="D230" s="27" t="s">
        <v>404</v>
      </c>
      <c r="E230" s="27" t="s">
        <v>24</v>
      </c>
      <c r="F230" s="27" t="s">
        <v>264</v>
      </c>
      <c r="G230" s="27" t="s">
        <v>369</v>
      </c>
      <c r="H230" s="27" t="s">
        <v>430</v>
      </c>
      <c r="I230" s="27" t="s">
        <v>399</v>
      </c>
      <c r="J230" s="13"/>
      <c r="K230" s="13"/>
      <c r="L230" s="13"/>
    </row>
    <row r="231" spans="1:12" ht="15">
      <c r="A231" s="6" t="s">
        <v>237</v>
      </c>
      <c r="B231" s="27" t="s">
        <v>508</v>
      </c>
      <c r="C231" s="27" t="s">
        <v>380</v>
      </c>
      <c r="D231" s="27" t="s">
        <v>128</v>
      </c>
      <c r="E231" s="27"/>
      <c r="F231" s="27"/>
      <c r="G231" s="27"/>
      <c r="H231" s="27"/>
      <c r="I231" s="27"/>
      <c r="J231" s="13">
        <f aca="true" t="shared" si="37" ref="J231:L232">J232</f>
        <v>3070.4</v>
      </c>
      <c r="K231" s="13">
        <f t="shared" si="37"/>
        <v>4977.3</v>
      </c>
      <c r="L231" s="13">
        <f t="shared" si="37"/>
        <v>3045.5</v>
      </c>
    </row>
    <row r="232" spans="1:12" ht="46.5">
      <c r="A232" s="103" t="s">
        <v>113</v>
      </c>
      <c r="B232" s="27" t="s">
        <v>508</v>
      </c>
      <c r="C232" s="27" t="s">
        <v>380</v>
      </c>
      <c r="D232" s="27" t="s">
        <v>128</v>
      </c>
      <c r="E232" s="27" t="s">
        <v>75</v>
      </c>
      <c r="F232" s="27"/>
      <c r="G232" s="27"/>
      <c r="H232" s="27"/>
      <c r="I232" s="27"/>
      <c r="J232" s="13">
        <f t="shared" si="37"/>
        <v>3070.4</v>
      </c>
      <c r="K232" s="13">
        <f t="shared" si="37"/>
        <v>4977.3</v>
      </c>
      <c r="L232" s="13">
        <f t="shared" si="37"/>
        <v>3045.5</v>
      </c>
    </row>
    <row r="233" spans="1:12" ht="46.5">
      <c r="A233" s="57" t="s">
        <v>11</v>
      </c>
      <c r="B233" s="27" t="s">
        <v>508</v>
      </c>
      <c r="C233" s="27" t="s">
        <v>380</v>
      </c>
      <c r="D233" s="27" t="s">
        <v>128</v>
      </c>
      <c r="E233" s="27" t="s">
        <v>75</v>
      </c>
      <c r="F233" s="27" t="s">
        <v>500</v>
      </c>
      <c r="G233" s="27"/>
      <c r="H233" s="27"/>
      <c r="I233" s="27"/>
      <c r="J233" s="13">
        <f>J234+J238+J241</f>
        <v>3070.4</v>
      </c>
      <c r="K233" s="13">
        <f>K234+K238+K241</f>
        <v>4977.3</v>
      </c>
      <c r="L233" s="13">
        <f>L234+L238+L241</f>
        <v>3045.5</v>
      </c>
    </row>
    <row r="234" spans="1:12" ht="30.75">
      <c r="A234" s="7" t="s">
        <v>76</v>
      </c>
      <c r="B234" s="27" t="s">
        <v>508</v>
      </c>
      <c r="C234" s="27" t="s">
        <v>380</v>
      </c>
      <c r="D234" s="27" t="s">
        <v>128</v>
      </c>
      <c r="E234" s="27" t="s">
        <v>75</v>
      </c>
      <c r="F234" s="27" t="s">
        <v>500</v>
      </c>
      <c r="G234" s="27" t="s">
        <v>3</v>
      </c>
      <c r="H234" s="27"/>
      <c r="I234" s="27"/>
      <c r="J234" s="13">
        <f>J235</f>
        <v>2720.4</v>
      </c>
      <c r="K234" s="13">
        <f>K235</f>
        <v>4067.3</v>
      </c>
      <c r="L234" s="13">
        <f>L235</f>
        <v>2695.5</v>
      </c>
    </row>
    <row r="235" spans="1:12" ht="15">
      <c r="A235" s="6" t="s">
        <v>278</v>
      </c>
      <c r="B235" s="27" t="s">
        <v>508</v>
      </c>
      <c r="C235" s="27" t="s">
        <v>380</v>
      </c>
      <c r="D235" s="27" t="s">
        <v>128</v>
      </c>
      <c r="E235" s="27" t="s">
        <v>75</v>
      </c>
      <c r="F235" s="27" t="s">
        <v>500</v>
      </c>
      <c r="G235" s="27" t="s">
        <v>3</v>
      </c>
      <c r="H235" s="27" t="s">
        <v>50</v>
      </c>
      <c r="I235" s="27"/>
      <c r="J235" s="13">
        <f>J236+J237</f>
        <v>2720.4</v>
      </c>
      <c r="K235" s="13">
        <f>K236+K237</f>
        <v>4067.3</v>
      </c>
      <c r="L235" s="13">
        <f>L236+L237</f>
        <v>2695.5</v>
      </c>
    </row>
    <row r="236" spans="1:12" ht="30.75">
      <c r="A236" s="15" t="s">
        <v>189</v>
      </c>
      <c r="B236" s="27" t="s">
        <v>508</v>
      </c>
      <c r="C236" s="27" t="s">
        <v>380</v>
      </c>
      <c r="D236" s="27" t="s">
        <v>128</v>
      </c>
      <c r="E236" s="27" t="s">
        <v>75</v>
      </c>
      <c r="F236" s="27" t="s">
        <v>500</v>
      </c>
      <c r="G236" s="27" t="s">
        <v>3</v>
      </c>
      <c r="H236" s="27" t="s">
        <v>50</v>
      </c>
      <c r="I236" s="27" t="s">
        <v>425</v>
      </c>
      <c r="J236" s="13">
        <f>'прил муниц.программы '!J476</f>
        <v>2490.4</v>
      </c>
      <c r="K236" s="13">
        <f>'прил муниц.программы '!K476</f>
        <v>3477.3</v>
      </c>
      <c r="L236" s="13">
        <f>'прил муниц.программы '!L476</f>
        <v>2465.5</v>
      </c>
    </row>
    <row r="237" spans="1:12" ht="15">
      <c r="A237" s="15" t="s">
        <v>443</v>
      </c>
      <c r="B237" s="27" t="s">
        <v>508</v>
      </c>
      <c r="C237" s="27" t="s">
        <v>380</v>
      </c>
      <c r="D237" s="27" t="s">
        <v>128</v>
      </c>
      <c r="E237" s="27" t="s">
        <v>75</v>
      </c>
      <c r="F237" s="27" t="s">
        <v>500</v>
      </c>
      <c r="G237" s="27" t="s">
        <v>3</v>
      </c>
      <c r="H237" s="27" t="s">
        <v>50</v>
      </c>
      <c r="I237" s="27" t="s">
        <v>540</v>
      </c>
      <c r="J237" s="13">
        <f>'прил муниц.программы '!J477</f>
        <v>230</v>
      </c>
      <c r="K237" s="13">
        <f>'прил муниц.программы '!K477</f>
        <v>590</v>
      </c>
      <c r="L237" s="13">
        <f>'прил муниц.программы '!L477</f>
        <v>230</v>
      </c>
    </row>
    <row r="238" spans="1:12" ht="78">
      <c r="A238" s="7" t="s">
        <v>402</v>
      </c>
      <c r="B238" s="27" t="s">
        <v>508</v>
      </c>
      <c r="C238" s="27" t="s">
        <v>380</v>
      </c>
      <c r="D238" s="27" t="s">
        <v>128</v>
      </c>
      <c r="E238" s="27" t="s">
        <v>75</v>
      </c>
      <c r="F238" s="27" t="s">
        <v>500</v>
      </c>
      <c r="G238" s="27" t="s">
        <v>111</v>
      </c>
      <c r="H238" s="27"/>
      <c r="I238" s="27"/>
      <c r="J238" s="13">
        <f aca="true" t="shared" si="38" ref="J238:L239">J239</f>
        <v>200</v>
      </c>
      <c r="K238" s="13">
        <f t="shared" si="38"/>
        <v>266</v>
      </c>
      <c r="L238" s="13">
        <f t="shared" si="38"/>
        <v>200</v>
      </c>
    </row>
    <row r="239" spans="1:12" ht="30.75">
      <c r="A239" s="6" t="s">
        <v>394</v>
      </c>
      <c r="B239" s="27" t="s">
        <v>508</v>
      </c>
      <c r="C239" s="27" t="s">
        <v>380</v>
      </c>
      <c r="D239" s="27" t="s">
        <v>128</v>
      </c>
      <c r="E239" s="27" t="s">
        <v>75</v>
      </c>
      <c r="F239" s="27" t="s">
        <v>500</v>
      </c>
      <c r="G239" s="27" t="s">
        <v>111</v>
      </c>
      <c r="H239" s="27" t="s">
        <v>209</v>
      </c>
      <c r="I239" s="27"/>
      <c r="J239" s="13">
        <f t="shared" si="38"/>
        <v>200</v>
      </c>
      <c r="K239" s="13">
        <f t="shared" si="38"/>
        <v>266</v>
      </c>
      <c r="L239" s="13">
        <f t="shared" si="38"/>
        <v>200</v>
      </c>
    </row>
    <row r="240" spans="1:12" ht="30.75">
      <c r="A240" s="15" t="s">
        <v>189</v>
      </c>
      <c r="B240" s="27" t="s">
        <v>508</v>
      </c>
      <c r="C240" s="27" t="s">
        <v>380</v>
      </c>
      <c r="D240" s="27" t="s">
        <v>128</v>
      </c>
      <c r="E240" s="27" t="s">
        <v>75</v>
      </c>
      <c r="F240" s="27" t="s">
        <v>500</v>
      </c>
      <c r="G240" s="27" t="s">
        <v>111</v>
      </c>
      <c r="H240" s="27" t="s">
        <v>209</v>
      </c>
      <c r="I240" s="27" t="s">
        <v>425</v>
      </c>
      <c r="J240" s="13">
        <f>'прил муниц.программы '!J483</f>
        <v>200</v>
      </c>
      <c r="K240" s="13">
        <f>'прил муниц.программы '!K483</f>
        <v>266</v>
      </c>
      <c r="L240" s="13">
        <f>'прил муниц.программы '!L483</f>
        <v>200</v>
      </c>
    </row>
    <row r="241" spans="1:12" ht="30.75">
      <c r="A241" s="6" t="s">
        <v>327</v>
      </c>
      <c r="B241" s="27" t="s">
        <v>508</v>
      </c>
      <c r="C241" s="27" t="s">
        <v>380</v>
      </c>
      <c r="D241" s="27" t="s">
        <v>128</v>
      </c>
      <c r="E241" s="27" t="s">
        <v>75</v>
      </c>
      <c r="F241" s="27" t="s">
        <v>500</v>
      </c>
      <c r="G241" s="27" t="s">
        <v>301</v>
      </c>
      <c r="H241" s="27"/>
      <c r="I241" s="27"/>
      <c r="J241" s="13">
        <f aca="true" t="shared" si="39" ref="J241:L242">J242</f>
        <v>150</v>
      </c>
      <c r="K241" s="13">
        <f t="shared" si="39"/>
        <v>644</v>
      </c>
      <c r="L241" s="13">
        <f t="shared" si="39"/>
        <v>150</v>
      </c>
    </row>
    <row r="242" spans="1:12" ht="30.75">
      <c r="A242" s="6" t="s">
        <v>394</v>
      </c>
      <c r="B242" s="27" t="s">
        <v>508</v>
      </c>
      <c r="C242" s="27" t="s">
        <v>380</v>
      </c>
      <c r="D242" s="27" t="s">
        <v>128</v>
      </c>
      <c r="E242" s="27" t="s">
        <v>75</v>
      </c>
      <c r="F242" s="27" t="s">
        <v>500</v>
      </c>
      <c r="G242" s="27" t="s">
        <v>301</v>
      </c>
      <c r="H242" s="27" t="s">
        <v>209</v>
      </c>
      <c r="I242" s="27"/>
      <c r="J242" s="13">
        <f t="shared" si="39"/>
        <v>150</v>
      </c>
      <c r="K242" s="13">
        <f t="shared" si="39"/>
        <v>644</v>
      </c>
      <c r="L242" s="13">
        <f t="shared" si="39"/>
        <v>150</v>
      </c>
    </row>
    <row r="243" spans="1:12" ht="30.75">
      <c r="A243" s="15" t="s">
        <v>189</v>
      </c>
      <c r="B243" s="27" t="s">
        <v>508</v>
      </c>
      <c r="C243" s="27" t="s">
        <v>380</v>
      </c>
      <c r="D243" s="27" t="s">
        <v>128</v>
      </c>
      <c r="E243" s="27" t="s">
        <v>75</v>
      </c>
      <c r="F243" s="27" t="s">
        <v>500</v>
      </c>
      <c r="G243" s="27" t="s">
        <v>301</v>
      </c>
      <c r="H243" s="27" t="s">
        <v>209</v>
      </c>
      <c r="I243" s="27" t="s">
        <v>425</v>
      </c>
      <c r="J243" s="13">
        <f>'прил муниц.программы '!J495</f>
        <v>150</v>
      </c>
      <c r="K243" s="13">
        <f>'прил муниц.программы '!K495</f>
        <v>644</v>
      </c>
      <c r="L243" s="13">
        <f>'прил муниц.программы '!L495</f>
        <v>150</v>
      </c>
    </row>
    <row r="244" spans="1:12" ht="15">
      <c r="A244" s="5" t="s">
        <v>8</v>
      </c>
      <c r="B244" s="27" t="s">
        <v>508</v>
      </c>
      <c r="C244" s="27" t="s">
        <v>404</v>
      </c>
      <c r="D244" s="27"/>
      <c r="E244" s="27"/>
      <c r="F244" s="27"/>
      <c r="G244" s="27"/>
      <c r="H244" s="27"/>
      <c r="I244" s="27"/>
      <c r="J244" s="13">
        <f aca="true" t="shared" si="40" ref="J244:L246">J245</f>
        <v>1525</v>
      </c>
      <c r="K244" s="13">
        <f t="shared" si="40"/>
        <v>1746</v>
      </c>
      <c r="L244" s="13">
        <f t="shared" si="40"/>
        <v>1306.1</v>
      </c>
    </row>
    <row r="245" spans="1:12" ht="15">
      <c r="A245" s="6" t="s">
        <v>431</v>
      </c>
      <c r="B245" s="27" t="s">
        <v>508</v>
      </c>
      <c r="C245" s="27" t="s">
        <v>404</v>
      </c>
      <c r="D245" s="27" t="s">
        <v>375</v>
      </c>
      <c r="E245" s="27"/>
      <c r="F245" s="27"/>
      <c r="G245" s="27"/>
      <c r="H245" s="27"/>
      <c r="I245" s="27"/>
      <c r="J245" s="13">
        <f t="shared" si="40"/>
        <v>1525</v>
      </c>
      <c r="K245" s="13">
        <f t="shared" si="40"/>
        <v>1746</v>
      </c>
      <c r="L245" s="13">
        <f t="shared" si="40"/>
        <v>1306.1</v>
      </c>
    </row>
    <row r="246" spans="1:12" ht="46.5">
      <c r="A246" s="103" t="s">
        <v>113</v>
      </c>
      <c r="B246" s="27" t="s">
        <v>508</v>
      </c>
      <c r="C246" s="27" t="s">
        <v>404</v>
      </c>
      <c r="D246" s="27" t="s">
        <v>375</v>
      </c>
      <c r="E246" s="27" t="s">
        <v>75</v>
      </c>
      <c r="F246" s="27"/>
      <c r="G246" s="27"/>
      <c r="H246" s="27"/>
      <c r="I246" s="27"/>
      <c r="J246" s="13">
        <f t="shared" si="40"/>
        <v>1525</v>
      </c>
      <c r="K246" s="13">
        <f t="shared" si="40"/>
        <v>1746</v>
      </c>
      <c r="L246" s="13">
        <f t="shared" si="40"/>
        <v>1306.1</v>
      </c>
    </row>
    <row r="247" spans="1:12" ht="30.75">
      <c r="A247" s="57" t="s">
        <v>272</v>
      </c>
      <c r="B247" s="27" t="s">
        <v>508</v>
      </c>
      <c r="C247" s="27" t="s">
        <v>404</v>
      </c>
      <c r="D247" s="27" t="s">
        <v>375</v>
      </c>
      <c r="E247" s="27" t="s">
        <v>75</v>
      </c>
      <c r="F247" s="27" t="s">
        <v>500</v>
      </c>
      <c r="G247" s="27"/>
      <c r="H247" s="27"/>
      <c r="I247" s="27"/>
      <c r="J247" s="13">
        <f>J248+J251+J257+J254</f>
        <v>1525</v>
      </c>
      <c r="K247" s="13">
        <f>K248+K251+K257+K254</f>
        <v>1746</v>
      </c>
      <c r="L247" s="13">
        <f>L248+L251+L257+L254</f>
        <v>1306.1</v>
      </c>
    </row>
    <row r="248" spans="1:12" ht="46.5">
      <c r="A248" s="7" t="s">
        <v>303</v>
      </c>
      <c r="B248" s="27" t="s">
        <v>508</v>
      </c>
      <c r="C248" s="27" t="s">
        <v>404</v>
      </c>
      <c r="D248" s="27" t="s">
        <v>375</v>
      </c>
      <c r="E248" s="27" t="s">
        <v>75</v>
      </c>
      <c r="F248" s="27" t="s">
        <v>500</v>
      </c>
      <c r="G248" s="27" t="s">
        <v>404</v>
      </c>
      <c r="H248" s="27"/>
      <c r="I248" s="27"/>
      <c r="J248" s="13">
        <f aca="true" t="shared" si="41" ref="J248:L249">J249</f>
        <v>675</v>
      </c>
      <c r="K248" s="13">
        <f t="shared" si="41"/>
        <v>675</v>
      </c>
      <c r="L248" s="13">
        <f t="shared" si="41"/>
        <v>496.1</v>
      </c>
    </row>
    <row r="249" spans="1:12" ht="30.75">
      <c r="A249" s="6" t="s">
        <v>107</v>
      </c>
      <c r="B249" s="27" t="s">
        <v>508</v>
      </c>
      <c r="C249" s="27" t="s">
        <v>404</v>
      </c>
      <c r="D249" s="27" t="s">
        <v>375</v>
      </c>
      <c r="E249" s="27" t="s">
        <v>75</v>
      </c>
      <c r="F249" s="27" t="s">
        <v>500</v>
      </c>
      <c r="G249" s="27" t="s">
        <v>404</v>
      </c>
      <c r="H249" s="27" t="s">
        <v>560</v>
      </c>
      <c r="I249" s="27"/>
      <c r="J249" s="13">
        <f t="shared" si="41"/>
        <v>675</v>
      </c>
      <c r="K249" s="13">
        <f t="shared" si="41"/>
        <v>675</v>
      </c>
      <c r="L249" s="13">
        <f t="shared" si="41"/>
        <v>496.1</v>
      </c>
    </row>
    <row r="250" spans="1:12" ht="30.75">
      <c r="A250" s="15" t="s">
        <v>189</v>
      </c>
      <c r="B250" s="27" t="s">
        <v>508</v>
      </c>
      <c r="C250" s="27" t="s">
        <v>404</v>
      </c>
      <c r="D250" s="27" t="s">
        <v>375</v>
      </c>
      <c r="E250" s="27" t="s">
        <v>75</v>
      </c>
      <c r="F250" s="27" t="s">
        <v>500</v>
      </c>
      <c r="G250" s="27" t="s">
        <v>404</v>
      </c>
      <c r="H250" s="27" t="s">
        <v>560</v>
      </c>
      <c r="I250" s="27" t="s">
        <v>425</v>
      </c>
      <c r="J250" s="13">
        <f>'прил муниц.программы '!J480</f>
        <v>675</v>
      </c>
      <c r="K250" s="13">
        <f>'прил муниц.программы '!K480</f>
        <v>675</v>
      </c>
      <c r="L250" s="13">
        <f>'прил муниц.программы '!L480</f>
        <v>496.1</v>
      </c>
    </row>
    <row r="251" spans="1:12" ht="30.75">
      <c r="A251" s="6" t="s">
        <v>462</v>
      </c>
      <c r="B251" s="27" t="s">
        <v>508</v>
      </c>
      <c r="C251" s="27" t="s">
        <v>404</v>
      </c>
      <c r="D251" s="27" t="s">
        <v>375</v>
      </c>
      <c r="E251" s="27" t="s">
        <v>75</v>
      </c>
      <c r="F251" s="27" t="s">
        <v>500</v>
      </c>
      <c r="G251" s="27" t="s">
        <v>525</v>
      </c>
      <c r="H251" s="27"/>
      <c r="I251" s="27"/>
      <c r="J251" s="13">
        <f aca="true" t="shared" si="42" ref="J251:L252">J252</f>
        <v>750</v>
      </c>
      <c r="K251" s="13">
        <f t="shared" si="42"/>
        <v>300</v>
      </c>
      <c r="L251" s="13">
        <f t="shared" si="42"/>
        <v>500</v>
      </c>
    </row>
    <row r="252" spans="1:12" ht="15">
      <c r="A252" s="6" t="s">
        <v>137</v>
      </c>
      <c r="B252" s="27" t="s">
        <v>508</v>
      </c>
      <c r="C252" s="27" t="s">
        <v>404</v>
      </c>
      <c r="D252" s="27" t="s">
        <v>375</v>
      </c>
      <c r="E252" s="27" t="s">
        <v>75</v>
      </c>
      <c r="F252" s="27" t="s">
        <v>500</v>
      </c>
      <c r="G252" s="27" t="s">
        <v>525</v>
      </c>
      <c r="H252" s="27" t="s">
        <v>623</v>
      </c>
      <c r="I252" s="27"/>
      <c r="J252" s="13">
        <f t="shared" si="42"/>
        <v>750</v>
      </c>
      <c r="K252" s="13">
        <f t="shared" si="42"/>
        <v>300</v>
      </c>
      <c r="L252" s="13">
        <f t="shared" si="42"/>
        <v>500</v>
      </c>
    </row>
    <row r="253" spans="1:12" ht="30.75">
      <c r="A253" s="15" t="s">
        <v>189</v>
      </c>
      <c r="B253" s="27" t="s">
        <v>508</v>
      </c>
      <c r="C253" s="27" t="s">
        <v>404</v>
      </c>
      <c r="D253" s="27" t="s">
        <v>375</v>
      </c>
      <c r="E253" s="27" t="s">
        <v>75</v>
      </c>
      <c r="F253" s="27" t="s">
        <v>500</v>
      </c>
      <c r="G253" s="27" t="s">
        <v>525</v>
      </c>
      <c r="H253" s="27" t="s">
        <v>623</v>
      </c>
      <c r="I253" s="27" t="s">
        <v>425</v>
      </c>
      <c r="J253" s="13">
        <f>'прил муниц.программы '!J486</f>
        <v>750</v>
      </c>
      <c r="K253" s="13">
        <f>'прил муниц.программы '!K486</f>
        <v>300</v>
      </c>
      <c r="L253" s="13">
        <f>'прил муниц.программы '!L486</f>
        <v>500</v>
      </c>
    </row>
    <row r="254" spans="1:12" ht="46.5">
      <c r="A254" s="112" t="s">
        <v>364</v>
      </c>
      <c r="B254" s="27" t="s">
        <v>508</v>
      </c>
      <c r="C254" s="27" t="s">
        <v>404</v>
      </c>
      <c r="D254" s="27" t="s">
        <v>375</v>
      </c>
      <c r="E254" s="27" t="s">
        <v>75</v>
      </c>
      <c r="F254" s="27" t="s">
        <v>500</v>
      </c>
      <c r="G254" s="16" t="s">
        <v>356</v>
      </c>
      <c r="H254" s="27"/>
      <c r="I254" s="27"/>
      <c r="J254" s="13">
        <f aca="true" t="shared" si="43" ref="J254:L255">J255</f>
        <v>0</v>
      </c>
      <c r="K254" s="13">
        <f t="shared" si="43"/>
        <v>0</v>
      </c>
      <c r="L254" s="13">
        <f t="shared" si="43"/>
        <v>0</v>
      </c>
    </row>
    <row r="255" spans="1:12" ht="30.75">
      <c r="A255" s="6" t="s">
        <v>107</v>
      </c>
      <c r="B255" s="27" t="s">
        <v>508</v>
      </c>
      <c r="C255" s="27" t="s">
        <v>404</v>
      </c>
      <c r="D255" s="27" t="s">
        <v>375</v>
      </c>
      <c r="E255" s="27" t="s">
        <v>75</v>
      </c>
      <c r="F255" s="27" t="s">
        <v>500</v>
      </c>
      <c r="G255" s="16" t="s">
        <v>356</v>
      </c>
      <c r="H255" s="16" t="s">
        <v>560</v>
      </c>
      <c r="I255" s="27"/>
      <c r="J255" s="13">
        <f t="shared" si="43"/>
        <v>0</v>
      </c>
      <c r="K255" s="13">
        <f t="shared" si="43"/>
        <v>0</v>
      </c>
      <c r="L255" s="13">
        <f t="shared" si="43"/>
        <v>0</v>
      </c>
    </row>
    <row r="256" spans="1:12" ht="30.75">
      <c r="A256" s="15" t="s">
        <v>189</v>
      </c>
      <c r="B256" s="27" t="s">
        <v>508</v>
      </c>
      <c r="C256" s="27" t="s">
        <v>404</v>
      </c>
      <c r="D256" s="27" t="s">
        <v>375</v>
      </c>
      <c r="E256" s="27" t="s">
        <v>75</v>
      </c>
      <c r="F256" s="27" t="s">
        <v>500</v>
      </c>
      <c r="G256" s="16" t="s">
        <v>356</v>
      </c>
      <c r="H256" s="16" t="s">
        <v>560</v>
      </c>
      <c r="I256" s="16" t="s">
        <v>425</v>
      </c>
      <c r="J256" s="13">
        <f>'прил муниц.программы '!J489</f>
        <v>0</v>
      </c>
      <c r="K256" s="13">
        <f>'прил муниц.программы '!K489</f>
        <v>0</v>
      </c>
      <c r="L256" s="13">
        <f>'прил муниц.программы '!L489</f>
        <v>0</v>
      </c>
    </row>
    <row r="257" spans="1:12" ht="30.75">
      <c r="A257" s="6" t="s">
        <v>337</v>
      </c>
      <c r="B257" s="27" t="s">
        <v>508</v>
      </c>
      <c r="C257" s="27" t="s">
        <v>404</v>
      </c>
      <c r="D257" s="27" t="s">
        <v>375</v>
      </c>
      <c r="E257" s="27" t="s">
        <v>75</v>
      </c>
      <c r="F257" s="27" t="s">
        <v>500</v>
      </c>
      <c r="G257" s="27" t="s">
        <v>387</v>
      </c>
      <c r="H257" s="27"/>
      <c r="I257" s="27"/>
      <c r="J257" s="13">
        <f aca="true" t="shared" si="44" ref="J257:L258">J258</f>
        <v>100</v>
      </c>
      <c r="K257" s="13">
        <f t="shared" si="44"/>
        <v>771</v>
      </c>
      <c r="L257" s="13">
        <f t="shared" si="44"/>
        <v>310</v>
      </c>
    </row>
    <row r="258" spans="1:12" ht="30.75">
      <c r="A258" s="6" t="s">
        <v>107</v>
      </c>
      <c r="B258" s="27" t="s">
        <v>508</v>
      </c>
      <c r="C258" s="27" t="s">
        <v>404</v>
      </c>
      <c r="D258" s="27" t="s">
        <v>375</v>
      </c>
      <c r="E258" s="27" t="s">
        <v>75</v>
      </c>
      <c r="F258" s="27" t="s">
        <v>500</v>
      </c>
      <c r="G258" s="27" t="s">
        <v>387</v>
      </c>
      <c r="H258" s="27" t="s">
        <v>560</v>
      </c>
      <c r="I258" s="27"/>
      <c r="J258" s="13">
        <f t="shared" si="44"/>
        <v>100</v>
      </c>
      <c r="K258" s="13">
        <f t="shared" si="44"/>
        <v>771</v>
      </c>
      <c r="L258" s="13">
        <f t="shared" si="44"/>
        <v>310</v>
      </c>
    </row>
    <row r="259" spans="1:12" ht="30.75">
      <c r="A259" s="15" t="s">
        <v>189</v>
      </c>
      <c r="B259" s="27" t="s">
        <v>508</v>
      </c>
      <c r="C259" s="27" t="s">
        <v>404</v>
      </c>
      <c r="D259" s="27" t="s">
        <v>375</v>
      </c>
      <c r="E259" s="27" t="s">
        <v>75</v>
      </c>
      <c r="F259" s="27" t="s">
        <v>500</v>
      </c>
      <c r="G259" s="27" t="s">
        <v>387</v>
      </c>
      <c r="H259" s="27" t="s">
        <v>560</v>
      </c>
      <c r="I259" s="27" t="s">
        <v>425</v>
      </c>
      <c r="J259" s="13">
        <f>'прил муниц.программы '!J492</f>
        <v>100</v>
      </c>
      <c r="K259" s="13">
        <f>'прил муниц.программы '!K492</f>
        <v>771</v>
      </c>
      <c r="L259" s="13">
        <f>'прил муниц.программы '!L492</f>
        <v>310</v>
      </c>
    </row>
    <row r="260" spans="1:12" ht="15">
      <c r="A260" s="6" t="s">
        <v>374</v>
      </c>
      <c r="B260" s="27" t="s">
        <v>508</v>
      </c>
      <c r="C260" s="27" t="s">
        <v>301</v>
      </c>
      <c r="D260" s="27"/>
      <c r="E260" s="27"/>
      <c r="F260" s="27"/>
      <c r="G260" s="27"/>
      <c r="H260" s="27"/>
      <c r="I260" s="27"/>
      <c r="J260" s="13">
        <f aca="true" t="shared" si="45" ref="J260:L265">J261</f>
        <v>23233.6</v>
      </c>
      <c r="K260" s="13">
        <f t="shared" si="45"/>
        <v>23233.6</v>
      </c>
      <c r="L260" s="13">
        <f t="shared" si="45"/>
        <v>23233.6</v>
      </c>
    </row>
    <row r="261" spans="1:12" ht="15">
      <c r="A261" s="127" t="s">
        <v>92</v>
      </c>
      <c r="B261" s="27" t="s">
        <v>508</v>
      </c>
      <c r="C261" s="27" t="s">
        <v>301</v>
      </c>
      <c r="D261" s="27" t="s">
        <v>69</v>
      </c>
      <c r="E261" s="27"/>
      <c r="F261" s="27"/>
      <c r="G261" s="27"/>
      <c r="H261" s="27"/>
      <c r="I261" s="27"/>
      <c r="J261" s="13">
        <f t="shared" si="45"/>
        <v>23233.6</v>
      </c>
      <c r="K261" s="13">
        <f t="shared" si="45"/>
        <v>23233.6</v>
      </c>
      <c r="L261" s="13">
        <f t="shared" si="45"/>
        <v>23233.6</v>
      </c>
    </row>
    <row r="262" spans="1:12" ht="46.5">
      <c r="A262" s="103" t="s">
        <v>113</v>
      </c>
      <c r="B262" s="27" t="s">
        <v>508</v>
      </c>
      <c r="C262" s="27" t="s">
        <v>301</v>
      </c>
      <c r="D262" s="27" t="s">
        <v>69</v>
      </c>
      <c r="E262" s="27" t="s">
        <v>75</v>
      </c>
      <c r="F262" s="27"/>
      <c r="G262" s="27"/>
      <c r="H262" s="27"/>
      <c r="I262" s="27"/>
      <c r="J262" s="13">
        <f t="shared" si="45"/>
        <v>23233.6</v>
      </c>
      <c r="K262" s="13">
        <f t="shared" si="45"/>
        <v>23233.6</v>
      </c>
      <c r="L262" s="13">
        <f t="shared" si="45"/>
        <v>23233.6</v>
      </c>
    </row>
    <row r="263" spans="1:12" ht="30.75">
      <c r="A263" s="57" t="s">
        <v>272</v>
      </c>
      <c r="B263" s="27" t="s">
        <v>508</v>
      </c>
      <c r="C263" s="27" t="s">
        <v>301</v>
      </c>
      <c r="D263" s="27" t="s">
        <v>69</v>
      </c>
      <c r="E263" s="27" t="s">
        <v>75</v>
      </c>
      <c r="F263" s="27" t="s">
        <v>500</v>
      </c>
      <c r="G263" s="27"/>
      <c r="H263" s="27"/>
      <c r="I263" s="27"/>
      <c r="J263" s="13">
        <f t="shared" si="45"/>
        <v>23233.6</v>
      </c>
      <c r="K263" s="13">
        <f t="shared" si="45"/>
        <v>23233.6</v>
      </c>
      <c r="L263" s="13">
        <f t="shared" si="45"/>
        <v>23233.6</v>
      </c>
    </row>
    <row r="264" spans="1:12" ht="30.75">
      <c r="A264" s="49" t="s">
        <v>412</v>
      </c>
      <c r="B264" s="27" t="s">
        <v>508</v>
      </c>
      <c r="C264" s="27" t="s">
        <v>301</v>
      </c>
      <c r="D264" s="27" t="s">
        <v>69</v>
      </c>
      <c r="E264" s="27" t="s">
        <v>75</v>
      </c>
      <c r="F264" s="27" t="s">
        <v>500</v>
      </c>
      <c r="G264" s="27" t="s">
        <v>382</v>
      </c>
      <c r="H264" s="27"/>
      <c r="I264" s="27"/>
      <c r="J264" s="13">
        <f t="shared" si="45"/>
        <v>23233.6</v>
      </c>
      <c r="K264" s="13">
        <f t="shared" si="45"/>
        <v>23233.6</v>
      </c>
      <c r="L264" s="13">
        <f t="shared" si="45"/>
        <v>23233.6</v>
      </c>
    </row>
    <row r="265" spans="1:12" ht="78">
      <c r="A265" s="34" t="s">
        <v>409</v>
      </c>
      <c r="B265" s="27" t="s">
        <v>508</v>
      </c>
      <c r="C265" s="27" t="s">
        <v>301</v>
      </c>
      <c r="D265" s="27" t="s">
        <v>69</v>
      </c>
      <c r="E265" s="27" t="s">
        <v>75</v>
      </c>
      <c r="F265" s="27" t="s">
        <v>500</v>
      </c>
      <c r="G265" s="27" t="s">
        <v>382</v>
      </c>
      <c r="H265" s="27" t="s">
        <v>218</v>
      </c>
      <c r="I265" s="27"/>
      <c r="J265" s="13">
        <f t="shared" si="45"/>
        <v>23233.6</v>
      </c>
      <c r="K265" s="13">
        <f t="shared" si="45"/>
        <v>23233.6</v>
      </c>
      <c r="L265" s="13">
        <f t="shared" si="45"/>
        <v>23233.6</v>
      </c>
    </row>
    <row r="266" spans="1:12" ht="15">
      <c r="A266" s="15" t="s">
        <v>242</v>
      </c>
      <c r="B266" s="27" t="s">
        <v>508</v>
      </c>
      <c r="C266" s="27" t="s">
        <v>301</v>
      </c>
      <c r="D266" s="27" t="s">
        <v>69</v>
      </c>
      <c r="E266" s="27" t="s">
        <v>75</v>
      </c>
      <c r="F266" s="27" t="s">
        <v>500</v>
      </c>
      <c r="G266" s="27" t="s">
        <v>382</v>
      </c>
      <c r="H266" s="27" t="s">
        <v>218</v>
      </c>
      <c r="I266" s="27" t="s">
        <v>117</v>
      </c>
      <c r="J266" s="13">
        <f>'прил муниц.программы '!J498</f>
        <v>23233.6</v>
      </c>
      <c r="K266" s="13">
        <f>'прил муниц.программы '!K498</f>
        <v>23233.6</v>
      </c>
      <c r="L266" s="13">
        <f>'прил муниц.программы '!L498</f>
        <v>23233.6</v>
      </c>
    </row>
    <row r="267" spans="1:12" s="129" customFormat="1" ht="16.5">
      <c r="A267" s="107" t="s">
        <v>552</v>
      </c>
      <c r="B267" s="121">
        <v>801</v>
      </c>
      <c r="C267" s="130"/>
      <c r="D267" s="130"/>
      <c r="E267" s="130"/>
      <c r="F267" s="130"/>
      <c r="G267" s="130"/>
      <c r="H267" s="130"/>
      <c r="I267" s="130"/>
      <c r="J267" s="96">
        <f>J268+J401+J428+J498+J552+J567+J611+J655+J660+J703+J746</f>
        <v>429705.70000000007</v>
      </c>
      <c r="K267" s="96">
        <f>K268+K401+K428+K498+K552+K567+K611+K655+K660+K703+K746</f>
        <v>425295.4</v>
      </c>
      <c r="L267" s="96">
        <f>L268+L401+L428+L498+L552+L567+L611+L655+L660+L703+L746</f>
        <v>566233.3</v>
      </c>
    </row>
    <row r="268" spans="1:12" ht="15">
      <c r="A268" s="5" t="s">
        <v>285</v>
      </c>
      <c r="B268" s="22">
        <v>801</v>
      </c>
      <c r="C268" s="27" t="s">
        <v>380</v>
      </c>
      <c r="D268" s="5"/>
      <c r="E268" s="5"/>
      <c r="F268" s="5"/>
      <c r="G268" s="5"/>
      <c r="H268" s="5"/>
      <c r="I268" s="5"/>
      <c r="J268" s="13">
        <f>J269+J315+J319+J311</f>
        <v>108393.6</v>
      </c>
      <c r="K268" s="13">
        <f>K269+K315+K319+K311</f>
        <v>107690.5</v>
      </c>
      <c r="L268" s="13">
        <f>L269+L315+L319+L311</f>
        <v>103806.29999999999</v>
      </c>
    </row>
    <row r="269" spans="1:12" ht="46.5">
      <c r="A269" s="6" t="s">
        <v>36</v>
      </c>
      <c r="B269" s="22">
        <v>801</v>
      </c>
      <c r="C269" s="27" t="s">
        <v>380</v>
      </c>
      <c r="D269" s="27" t="s">
        <v>404</v>
      </c>
      <c r="E269" s="27"/>
      <c r="F269" s="27"/>
      <c r="G269" s="27"/>
      <c r="H269" s="27"/>
      <c r="I269" s="27"/>
      <c r="J269" s="13">
        <f>J270+J304+J307</f>
        <v>57616.100000000006</v>
      </c>
      <c r="K269" s="13">
        <f>K270+K304+K307</f>
        <v>57736.100000000006</v>
      </c>
      <c r="L269" s="13">
        <f>L270+L304+L307</f>
        <v>56220.9</v>
      </c>
    </row>
    <row r="270" spans="1:12" ht="50.25">
      <c r="A270" s="100" t="s">
        <v>538</v>
      </c>
      <c r="B270" s="22">
        <v>801</v>
      </c>
      <c r="C270" s="27" t="s">
        <v>380</v>
      </c>
      <c r="D270" s="27" t="s">
        <v>404</v>
      </c>
      <c r="E270" s="101" t="s">
        <v>314</v>
      </c>
      <c r="F270" s="95"/>
      <c r="G270" s="95"/>
      <c r="H270" s="95"/>
      <c r="I270" s="27"/>
      <c r="J270" s="13">
        <f>J271</f>
        <v>57596.100000000006</v>
      </c>
      <c r="K270" s="13">
        <f>K271</f>
        <v>57736.100000000006</v>
      </c>
      <c r="L270" s="13">
        <f>L271</f>
        <v>56220.9</v>
      </c>
    </row>
    <row r="271" spans="1:12" ht="30.75">
      <c r="A271" s="6" t="s">
        <v>172</v>
      </c>
      <c r="B271" s="22">
        <v>801</v>
      </c>
      <c r="C271" s="27" t="s">
        <v>380</v>
      </c>
      <c r="D271" s="27" t="s">
        <v>404</v>
      </c>
      <c r="E271" s="27" t="s">
        <v>314</v>
      </c>
      <c r="F271" s="27" t="s">
        <v>500</v>
      </c>
      <c r="G271" s="71"/>
      <c r="H271" s="71"/>
      <c r="I271" s="27"/>
      <c r="J271" s="13">
        <f>J272+J301</f>
        <v>57596.100000000006</v>
      </c>
      <c r="K271" s="13">
        <f>K272+K301</f>
        <v>57736.100000000006</v>
      </c>
      <c r="L271" s="13">
        <f>L272+L301</f>
        <v>56220.9</v>
      </c>
    </row>
    <row r="272" spans="1:12" ht="30.75">
      <c r="A272" s="7" t="s">
        <v>104</v>
      </c>
      <c r="B272" s="22">
        <v>801</v>
      </c>
      <c r="C272" s="27" t="s">
        <v>380</v>
      </c>
      <c r="D272" s="27" t="s">
        <v>404</v>
      </c>
      <c r="E272" s="27" t="s">
        <v>314</v>
      </c>
      <c r="F272" s="27" t="s">
        <v>500</v>
      </c>
      <c r="G272" s="27" t="s">
        <v>380</v>
      </c>
      <c r="H272" s="27"/>
      <c r="I272" s="27"/>
      <c r="J272" s="13">
        <f>J273+J280+J285+J287+J289+J291+J293+J295+J297+J299+J278+J283</f>
        <v>57096.100000000006</v>
      </c>
      <c r="K272" s="13">
        <f>K273+K280+K285+K287+K289+K291+K293+K295+K297+K299+K278+K283</f>
        <v>57236.100000000006</v>
      </c>
      <c r="L272" s="13">
        <f>L273+L280+L285+L287+L289+L291+L293+L295+L297+L299+L278+L283</f>
        <v>55720.9</v>
      </c>
    </row>
    <row r="273" spans="1:12" ht="30.75">
      <c r="A273" s="6" t="s">
        <v>28</v>
      </c>
      <c r="B273" s="22">
        <v>801</v>
      </c>
      <c r="C273" s="27" t="s">
        <v>380</v>
      </c>
      <c r="D273" s="27" t="s">
        <v>404</v>
      </c>
      <c r="E273" s="27" t="s">
        <v>314</v>
      </c>
      <c r="F273" s="27" t="s">
        <v>500</v>
      </c>
      <c r="G273" s="27" t="s">
        <v>380</v>
      </c>
      <c r="H273" s="27" t="s">
        <v>430</v>
      </c>
      <c r="I273" s="27"/>
      <c r="J273" s="13">
        <f>J274+J275+J276+J277</f>
        <v>37678.700000000004</v>
      </c>
      <c r="K273" s="13">
        <f>K274+K275+K276+K277</f>
        <v>37828.700000000004</v>
      </c>
      <c r="L273" s="13">
        <f>L274+L275+L276+L277</f>
        <v>37828.700000000004</v>
      </c>
    </row>
    <row r="274" spans="1:12" ht="30.75">
      <c r="A274" s="15" t="s">
        <v>544</v>
      </c>
      <c r="B274" s="22">
        <v>801</v>
      </c>
      <c r="C274" s="27" t="s">
        <v>380</v>
      </c>
      <c r="D274" s="27" t="s">
        <v>404</v>
      </c>
      <c r="E274" s="27" t="s">
        <v>314</v>
      </c>
      <c r="F274" s="27" t="s">
        <v>500</v>
      </c>
      <c r="G274" s="27" t="s">
        <v>380</v>
      </c>
      <c r="H274" s="27" t="s">
        <v>430</v>
      </c>
      <c r="I274" s="27" t="s">
        <v>91</v>
      </c>
      <c r="J274" s="13">
        <f>'прил муниц.программы '!J326</f>
        <v>37454.600000000006</v>
      </c>
      <c r="K274" s="13">
        <f>'прил муниц.программы '!K326</f>
        <v>37663.8</v>
      </c>
      <c r="L274" s="13">
        <f>'прил муниц.программы '!L326</f>
        <v>37663.8</v>
      </c>
    </row>
    <row r="275" spans="1:12" ht="30.75">
      <c r="A275" s="15" t="s">
        <v>189</v>
      </c>
      <c r="B275" s="22">
        <v>801</v>
      </c>
      <c r="C275" s="27" t="s">
        <v>380</v>
      </c>
      <c r="D275" s="27" t="s">
        <v>404</v>
      </c>
      <c r="E275" s="27" t="s">
        <v>314</v>
      </c>
      <c r="F275" s="27" t="s">
        <v>500</v>
      </c>
      <c r="G275" s="27" t="s">
        <v>380</v>
      </c>
      <c r="H275" s="27" t="s">
        <v>430</v>
      </c>
      <c r="I275" s="27" t="s">
        <v>425</v>
      </c>
      <c r="J275" s="13">
        <f>'прил муниц.программы '!J327</f>
        <v>24.9</v>
      </c>
      <c r="K275" s="13">
        <f>'прил муниц.программы '!K327</f>
        <v>24.9</v>
      </c>
      <c r="L275" s="13">
        <f>'прил муниц.программы '!L327</f>
        <v>24.9</v>
      </c>
    </row>
    <row r="276" spans="1:12" ht="30.75" customHeight="1">
      <c r="A276" s="102" t="s">
        <v>415</v>
      </c>
      <c r="B276" s="22">
        <v>801</v>
      </c>
      <c r="C276" s="27" t="s">
        <v>380</v>
      </c>
      <c r="D276" s="27" t="s">
        <v>404</v>
      </c>
      <c r="E276" s="27" t="s">
        <v>314</v>
      </c>
      <c r="F276" s="27" t="s">
        <v>500</v>
      </c>
      <c r="G276" s="27" t="s">
        <v>380</v>
      </c>
      <c r="H276" s="27" t="s">
        <v>430</v>
      </c>
      <c r="I276" s="27" t="s">
        <v>186</v>
      </c>
      <c r="J276" s="13">
        <f>'прил муниц.программы '!J328</f>
        <v>59.2</v>
      </c>
      <c r="K276" s="13">
        <f>'прил муниц.программы '!K328</f>
        <v>0</v>
      </c>
      <c r="L276" s="13">
        <f>'прил муниц.программы '!L328</f>
        <v>0</v>
      </c>
    </row>
    <row r="277" spans="1:12" ht="15">
      <c r="A277" s="15" t="s">
        <v>443</v>
      </c>
      <c r="B277" s="22">
        <v>801</v>
      </c>
      <c r="C277" s="27" t="s">
        <v>380</v>
      </c>
      <c r="D277" s="27" t="s">
        <v>404</v>
      </c>
      <c r="E277" s="27" t="s">
        <v>314</v>
      </c>
      <c r="F277" s="27" t="s">
        <v>500</v>
      </c>
      <c r="G277" s="27" t="s">
        <v>380</v>
      </c>
      <c r="H277" s="27" t="s">
        <v>430</v>
      </c>
      <c r="I277" s="27" t="s">
        <v>540</v>
      </c>
      <c r="J277" s="13">
        <f>'прил муниц.программы '!J329</f>
        <v>140</v>
      </c>
      <c r="K277" s="13">
        <f>'прил муниц.программы '!K329</f>
        <v>140</v>
      </c>
      <c r="L277" s="13">
        <f>'прил муниц.программы '!L329</f>
        <v>140</v>
      </c>
    </row>
    <row r="278" spans="1:12" ht="62.25">
      <c r="A278" s="76" t="s">
        <v>601</v>
      </c>
      <c r="B278" s="22">
        <v>801</v>
      </c>
      <c r="C278" s="27" t="s">
        <v>380</v>
      </c>
      <c r="D278" s="27" t="s">
        <v>404</v>
      </c>
      <c r="E278" s="27" t="s">
        <v>314</v>
      </c>
      <c r="F278" s="27" t="s">
        <v>500</v>
      </c>
      <c r="G278" s="27" t="s">
        <v>380</v>
      </c>
      <c r="H278" s="27" t="s">
        <v>347</v>
      </c>
      <c r="I278" s="27"/>
      <c r="J278" s="13">
        <f>J279</f>
        <v>15552.6</v>
      </c>
      <c r="K278" s="13">
        <f>K279</f>
        <v>15552.6</v>
      </c>
      <c r="L278" s="13">
        <f>L279</f>
        <v>15552.6</v>
      </c>
    </row>
    <row r="279" spans="1:12" ht="30.75">
      <c r="A279" s="15" t="s">
        <v>544</v>
      </c>
      <c r="B279" s="22">
        <v>801</v>
      </c>
      <c r="C279" s="27" t="s">
        <v>380</v>
      </c>
      <c r="D279" s="27" t="s">
        <v>404</v>
      </c>
      <c r="E279" s="27" t="s">
        <v>314</v>
      </c>
      <c r="F279" s="27" t="s">
        <v>500</v>
      </c>
      <c r="G279" s="27" t="s">
        <v>380</v>
      </c>
      <c r="H279" s="27" t="s">
        <v>347</v>
      </c>
      <c r="I279" s="27" t="s">
        <v>91</v>
      </c>
      <c r="J279" s="13">
        <f>'прил муниц.программы '!J331</f>
        <v>15552.6</v>
      </c>
      <c r="K279" s="13">
        <f>'прил муниц.программы '!K331</f>
        <v>15552.6</v>
      </c>
      <c r="L279" s="13">
        <f>'прил муниц.программы '!L331</f>
        <v>15552.6</v>
      </c>
    </row>
    <row r="280" spans="1:12" ht="46.5">
      <c r="A280" s="6" t="s">
        <v>106</v>
      </c>
      <c r="B280" s="22">
        <v>801</v>
      </c>
      <c r="C280" s="27" t="s">
        <v>380</v>
      </c>
      <c r="D280" s="27" t="s">
        <v>404</v>
      </c>
      <c r="E280" s="27" t="s">
        <v>314</v>
      </c>
      <c r="F280" s="27" t="s">
        <v>500</v>
      </c>
      <c r="G280" s="27" t="s">
        <v>380</v>
      </c>
      <c r="H280" s="27" t="s">
        <v>335</v>
      </c>
      <c r="I280" s="27"/>
      <c r="J280" s="13">
        <f>J281+J282</f>
        <v>271</v>
      </c>
      <c r="K280" s="13">
        <f>K281+K282</f>
        <v>271</v>
      </c>
      <c r="L280" s="13">
        <f>L281+L282</f>
        <v>271</v>
      </c>
    </row>
    <row r="281" spans="1:12" ht="30.75">
      <c r="A281" s="15" t="s">
        <v>189</v>
      </c>
      <c r="B281" s="22">
        <v>801</v>
      </c>
      <c r="C281" s="27" t="s">
        <v>380</v>
      </c>
      <c r="D281" s="27" t="s">
        <v>404</v>
      </c>
      <c r="E281" s="27" t="s">
        <v>314</v>
      </c>
      <c r="F281" s="27" t="s">
        <v>500</v>
      </c>
      <c r="G281" s="27" t="s">
        <v>380</v>
      </c>
      <c r="H281" s="27" t="s">
        <v>335</v>
      </c>
      <c r="I281" s="27" t="s">
        <v>425</v>
      </c>
      <c r="J281" s="13">
        <f>'прил муниц.программы '!J333</f>
        <v>250</v>
      </c>
      <c r="K281" s="13">
        <f>'прил муниц.программы '!K333</f>
        <v>250</v>
      </c>
      <c r="L281" s="13">
        <f>'прил муниц.программы '!L333</f>
        <v>250</v>
      </c>
    </row>
    <row r="282" spans="1:12" ht="15">
      <c r="A282" s="31" t="s">
        <v>450</v>
      </c>
      <c r="B282" s="22">
        <v>801</v>
      </c>
      <c r="C282" s="27" t="s">
        <v>380</v>
      </c>
      <c r="D282" s="27" t="s">
        <v>404</v>
      </c>
      <c r="E282" s="27" t="s">
        <v>314</v>
      </c>
      <c r="F282" s="27" t="s">
        <v>500</v>
      </c>
      <c r="G282" s="27" t="s">
        <v>380</v>
      </c>
      <c r="H282" s="27" t="s">
        <v>335</v>
      </c>
      <c r="I282" s="27" t="s">
        <v>507</v>
      </c>
      <c r="J282" s="13">
        <f>'прил муниц.программы '!J334</f>
        <v>21</v>
      </c>
      <c r="K282" s="13">
        <f>'прил муниц.программы '!K334</f>
        <v>21</v>
      </c>
      <c r="L282" s="13">
        <f>'прил муниц.программы '!L334</f>
        <v>21</v>
      </c>
    </row>
    <row r="283" spans="1:12" ht="78">
      <c r="A283" s="6" t="s">
        <v>55</v>
      </c>
      <c r="B283" s="22">
        <v>801</v>
      </c>
      <c r="C283" s="27" t="s">
        <v>380</v>
      </c>
      <c r="D283" s="27" t="s">
        <v>404</v>
      </c>
      <c r="E283" s="27" t="s">
        <v>314</v>
      </c>
      <c r="F283" s="27" t="s">
        <v>500</v>
      </c>
      <c r="G283" s="27" t="s">
        <v>380</v>
      </c>
      <c r="H283" s="27" t="s">
        <v>444</v>
      </c>
      <c r="I283" s="27"/>
      <c r="J283" s="13">
        <f>J284</f>
        <v>267</v>
      </c>
      <c r="K283" s="13">
        <f>K284</f>
        <v>267</v>
      </c>
      <c r="L283" s="13">
        <f>L284</f>
        <v>267</v>
      </c>
    </row>
    <row r="284" spans="1:12" ht="30.75">
      <c r="A284" s="15" t="s">
        <v>544</v>
      </c>
      <c r="B284" s="22">
        <v>801</v>
      </c>
      <c r="C284" s="27" t="s">
        <v>380</v>
      </c>
      <c r="D284" s="27" t="s">
        <v>404</v>
      </c>
      <c r="E284" s="27" t="s">
        <v>314</v>
      </c>
      <c r="F284" s="27" t="s">
        <v>500</v>
      </c>
      <c r="G284" s="27" t="s">
        <v>380</v>
      </c>
      <c r="H284" s="27" t="s">
        <v>444</v>
      </c>
      <c r="I284" s="27" t="s">
        <v>91</v>
      </c>
      <c r="J284" s="13">
        <f>'прил муниц.программы '!J336</f>
        <v>267</v>
      </c>
      <c r="K284" s="13">
        <f>'прил муниц.программы '!K336</f>
        <v>267</v>
      </c>
      <c r="L284" s="13">
        <f>'прил муниц.программы '!L336</f>
        <v>267</v>
      </c>
    </row>
    <row r="285" spans="1:12" ht="93">
      <c r="A285" s="6" t="s">
        <v>449</v>
      </c>
      <c r="B285" s="22">
        <v>801</v>
      </c>
      <c r="C285" s="27" t="s">
        <v>380</v>
      </c>
      <c r="D285" s="27" t="s">
        <v>404</v>
      </c>
      <c r="E285" s="27" t="s">
        <v>314</v>
      </c>
      <c r="F285" s="27" t="s">
        <v>500</v>
      </c>
      <c r="G285" s="27" t="s">
        <v>380</v>
      </c>
      <c r="H285" s="27" t="s">
        <v>38</v>
      </c>
      <c r="I285" s="27"/>
      <c r="J285" s="13">
        <f>J286</f>
        <v>1438.1</v>
      </c>
      <c r="K285" s="13">
        <f>K286</f>
        <v>1438.1</v>
      </c>
      <c r="L285" s="13">
        <f>L286</f>
        <v>1438.1</v>
      </c>
    </row>
    <row r="286" spans="1:12" ht="30.75">
      <c r="A286" s="15" t="s">
        <v>544</v>
      </c>
      <c r="B286" s="22">
        <v>801</v>
      </c>
      <c r="C286" s="27" t="s">
        <v>380</v>
      </c>
      <c r="D286" s="27" t="s">
        <v>404</v>
      </c>
      <c r="E286" s="27" t="s">
        <v>314</v>
      </c>
      <c r="F286" s="27" t="s">
        <v>500</v>
      </c>
      <c r="G286" s="27" t="s">
        <v>380</v>
      </c>
      <c r="H286" s="27" t="s">
        <v>38</v>
      </c>
      <c r="I286" s="27" t="s">
        <v>91</v>
      </c>
      <c r="J286" s="13">
        <f>'прил муниц.программы '!J341</f>
        <v>1438.1</v>
      </c>
      <c r="K286" s="13">
        <f>'прил муниц.программы '!K341</f>
        <v>1438.1</v>
      </c>
      <c r="L286" s="13">
        <f>'прил муниц.программы '!L341</f>
        <v>1438.1</v>
      </c>
    </row>
    <row r="287" spans="1:12" ht="62.25">
      <c r="A287" s="6" t="s">
        <v>139</v>
      </c>
      <c r="B287" s="22">
        <v>801</v>
      </c>
      <c r="C287" s="27" t="s">
        <v>380</v>
      </c>
      <c r="D287" s="27" t="s">
        <v>404</v>
      </c>
      <c r="E287" s="27" t="s">
        <v>314</v>
      </c>
      <c r="F287" s="27" t="s">
        <v>500</v>
      </c>
      <c r="G287" s="27" t="s">
        <v>380</v>
      </c>
      <c r="H287" s="27" t="s">
        <v>282</v>
      </c>
      <c r="I287" s="27"/>
      <c r="J287" s="13">
        <f>J288</f>
        <v>350</v>
      </c>
      <c r="K287" s="13">
        <f>K288</f>
        <v>340</v>
      </c>
      <c r="L287" s="13">
        <f>L288</f>
        <v>340.2</v>
      </c>
    </row>
    <row r="288" spans="1:12" ht="30.75">
      <c r="A288" s="15" t="s">
        <v>544</v>
      </c>
      <c r="B288" s="22">
        <v>801</v>
      </c>
      <c r="C288" s="27" t="s">
        <v>380</v>
      </c>
      <c r="D288" s="27" t="s">
        <v>404</v>
      </c>
      <c r="E288" s="27" t="s">
        <v>314</v>
      </c>
      <c r="F288" s="27" t="s">
        <v>500</v>
      </c>
      <c r="G288" s="27" t="s">
        <v>380</v>
      </c>
      <c r="H288" s="27" t="s">
        <v>282</v>
      </c>
      <c r="I288" s="27" t="s">
        <v>91</v>
      </c>
      <c r="J288" s="13">
        <f>'прил муниц.программы '!J343</f>
        <v>350</v>
      </c>
      <c r="K288" s="13">
        <f>'прил муниц.программы '!K343</f>
        <v>340</v>
      </c>
      <c r="L288" s="13">
        <f>'прил муниц.программы '!L343</f>
        <v>340.2</v>
      </c>
    </row>
    <row r="289" spans="1:12" ht="78">
      <c r="A289" s="6" t="s">
        <v>423</v>
      </c>
      <c r="B289" s="22">
        <v>801</v>
      </c>
      <c r="C289" s="27" t="s">
        <v>380</v>
      </c>
      <c r="D289" s="27" t="s">
        <v>404</v>
      </c>
      <c r="E289" s="27" t="s">
        <v>314</v>
      </c>
      <c r="F289" s="27" t="s">
        <v>500</v>
      </c>
      <c r="G289" s="27" t="s">
        <v>380</v>
      </c>
      <c r="H289" s="27" t="s">
        <v>70</v>
      </c>
      <c r="I289" s="27"/>
      <c r="J289" s="13">
        <f>J290</f>
        <v>23.3</v>
      </c>
      <c r="K289" s="13">
        <f>K290</f>
        <v>23.3</v>
      </c>
      <c r="L289" s="13">
        <f>L290</f>
        <v>23.3</v>
      </c>
    </row>
    <row r="290" spans="1:12" ht="30.75">
      <c r="A290" s="15" t="s">
        <v>544</v>
      </c>
      <c r="B290" s="22">
        <v>801</v>
      </c>
      <c r="C290" s="27" t="s">
        <v>380</v>
      </c>
      <c r="D290" s="27" t="s">
        <v>404</v>
      </c>
      <c r="E290" s="27" t="s">
        <v>314</v>
      </c>
      <c r="F290" s="27" t="s">
        <v>500</v>
      </c>
      <c r="G290" s="27" t="s">
        <v>380</v>
      </c>
      <c r="H290" s="27" t="s">
        <v>70</v>
      </c>
      <c r="I290" s="27" t="s">
        <v>91</v>
      </c>
      <c r="J290" s="13">
        <f>'прил муниц.программы '!J345</f>
        <v>23.3</v>
      </c>
      <c r="K290" s="13">
        <f>'прил муниц.программы '!K345</f>
        <v>23.3</v>
      </c>
      <c r="L290" s="13">
        <f>'прил муниц.программы '!L345</f>
        <v>23.3</v>
      </c>
    </row>
    <row r="291" spans="1:12" ht="46.5">
      <c r="A291" s="6" t="s">
        <v>134</v>
      </c>
      <c r="B291" s="22">
        <v>801</v>
      </c>
      <c r="C291" s="27" t="s">
        <v>380</v>
      </c>
      <c r="D291" s="27" t="s">
        <v>404</v>
      </c>
      <c r="E291" s="27" t="s">
        <v>314</v>
      </c>
      <c r="F291" s="27" t="s">
        <v>500</v>
      </c>
      <c r="G291" s="27" t="s">
        <v>380</v>
      </c>
      <c r="H291" s="27" t="s">
        <v>228</v>
      </c>
      <c r="I291" s="27"/>
      <c r="J291" s="13">
        <f>J292</f>
        <v>76.5</v>
      </c>
      <c r="K291" s="13">
        <f>K292</f>
        <v>76.5</v>
      </c>
      <c r="L291" s="13">
        <f>L292</f>
        <v>0</v>
      </c>
    </row>
    <row r="292" spans="1:12" ht="30.75">
      <c r="A292" s="15" t="s">
        <v>544</v>
      </c>
      <c r="B292" s="22">
        <v>801</v>
      </c>
      <c r="C292" s="27" t="s">
        <v>380</v>
      </c>
      <c r="D292" s="27" t="s">
        <v>404</v>
      </c>
      <c r="E292" s="27" t="s">
        <v>314</v>
      </c>
      <c r="F292" s="27" t="s">
        <v>500</v>
      </c>
      <c r="G292" s="27" t="s">
        <v>380</v>
      </c>
      <c r="H292" s="27" t="s">
        <v>228</v>
      </c>
      <c r="I292" s="27" t="s">
        <v>91</v>
      </c>
      <c r="J292" s="13">
        <f>'прил муниц.программы '!J347</f>
        <v>76.5</v>
      </c>
      <c r="K292" s="13">
        <f>'прил муниц.программы '!K347</f>
        <v>76.5</v>
      </c>
      <c r="L292" s="13">
        <f>'прил муниц.программы '!L347</f>
        <v>0</v>
      </c>
    </row>
    <row r="293" spans="1:12" ht="62.25">
      <c r="A293" s="6" t="s">
        <v>288</v>
      </c>
      <c r="B293" s="22">
        <v>801</v>
      </c>
      <c r="C293" s="27" t="s">
        <v>380</v>
      </c>
      <c r="D293" s="27" t="s">
        <v>404</v>
      </c>
      <c r="E293" s="27" t="s">
        <v>314</v>
      </c>
      <c r="F293" s="27" t="s">
        <v>500</v>
      </c>
      <c r="G293" s="27" t="s">
        <v>380</v>
      </c>
      <c r="H293" s="27" t="s">
        <v>251</v>
      </c>
      <c r="I293" s="27"/>
      <c r="J293" s="13">
        <f>J294</f>
        <v>240</v>
      </c>
      <c r="K293" s="13">
        <f>K294</f>
        <v>240</v>
      </c>
      <c r="L293" s="13">
        <f>L294</f>
        <v>0</v>
      </c>
    </row>
    <row r="294" spans="1:12" ht="30.75">
      <c r="A294" s="15" t="s">
        <v>544</v>
      </c>
      <c r="B294" s="22">
        <v>801</v>
      </c>
      <c r="C294" s="27" t="s">
        <v>380</v>
      </c>
      <c r="D294" s="27" t="s">
        <v>404</v>
      </c>
      <c r="E294" s="27" t="s">
        <v>314</v>
      </c>
      <c r="F294" s="27" t="s">
        <v>500</v>
      </c>
      <c r="G294" s="27" t="s">
        <v>380</v>
      </c>
      <c r="H294" s="27" t="s">
        <v>251</v>
      </c>
      <c r="I294" s="27" t="s">
        <v>91</v>
      </c>
      <c r="J294" s="13">
        <f>'прил муниц.программы '!J349</f>
        <v>240</v>
      </c>
      <c r="K294" s="13">
        <f>'прил муниц.программы '!K349</f>
        <v>240</v>
      </c>
      <c r="L294" s="13">
        <f>'прил муниц.программы '!L349</f>
        <v>0</v>
      </c>
    </row>
    <row r="295" spans="1:12" ht="46.5">
      <c r="A295" s="6" t="s">
        <v>448</v>
      </c>
      <c r="B295" s="22">
        <v>801</v>
      </c>
      <c r="C295" s="27" t="s">
        <v>380</v>
      </c>
      <c r="D295" s="27" t="s">
        <v>404</v>
      </c>
      <c r="E295" s="27" t="s">
        <v>314</v>
      </c>
      <c r="F295" s="27" t="s">
        <v>500</v>
      </c>
      <c r="G295" s="27" t="s">
        <v>380</v>
      </c>
      <c r="H295" s="27" t="s">
        <v>118</v>
      </c>
      <c r="I295" s="27"/>
      <c r="J295" s="13">
        <f>J296</f>
        <v>0</v>
      </c>
      <c r="K295" s="13">
        <f>K296</f>
        <v>0</v>
      </c>
      <c r="L295" s="13">
        <f>L296</f>
        <v>0</v>
      </c>
    </row>
    <row r="296" spans="1:12" ht="30.75">
      <c r="A296" s="15" t="s">
        <v>544</v>
      </c>
      <c r="B296" s="22">
        <v>801</v>
      </c>
      <c r="C296" s="27" t="s">
        <v>380</v>
      </c>
      <c r="D296" s="27" t="s">
        <v>404</v>
      </c>
      <c r="E296" s="27" t="s">
        <v>314</v>
      </c>
      <c r="F296" s="27" t="s">
        <v>500</v>
      </c>
      <c r="G296" s="27" t="s">
        <v>380</v>
      </c>
      <c r="H296" s="27" t="s">
        <v>118</v>
      </c>
      <c r="I296" s="27" t="s">
        <v>91</v>
      </c>
      <c r="J296" s="13">
        <f>'прил муниц.программы '!J351</f>
        <v>0</v>
      </c>
      <c r="K296" s="13">
        <f>'прил муниц.программы '!K351</f>
        <v>0</v>
      </c>
      <c r="L296" s="13">
        <f>'прил муниц.программы '!L351</f>
        <v>0</v>
      </c>
    </row>
    <row r="297" spans="1:12" ht="30.75">
      <c r="A297" s="6" t="s">
        <v>208</v>
      </c>
      <c r="B297" s="22">
        <v>801</v>
      </c>
      <c r="C297" s="27" t="s">
        <v>380</v>
      </c>
      <c r="D297" s="27" t="s">
        <v>404</v>
      </c>
      <c r="E297" s="27" t="s">
        <v>314</v>
      </c>
      <c r="F297" s="27" t="s">
        <v>500</v>
      </c>
      <c r="G297" s="27" t="s">
        <v>380</v>
      </c>
      <c r="H297" s="27" t="s">
        <v>524</v>
      </c>
      <c r="I297" s="27"/>
      <c r="J297" s="13">
        <f>J298</f>
        <v>1051.3</v>
      </c>
      <c r="K297" s="13">
        <f>K298</f>
        <v>1051.3</v>
      </c>
      <c r="L297" s="13">
        <f>L298</f>
        <v>0</v>
      </c>
    </row>
    <row r="298" spans="1:12" ht="30.75">
      <c r="A298" s="15" t="s">
        <v>544</v>
      </c>
      <c r="B298" s="22">
        <v>801</v>
      </c>
      <c r="C298" s="27" t="s">
        <v>380</v>
      </c>
      <c r="D298" s="27" t="s">
        <v>404</v>
      </c>
      <c r="E298" s="27" t="s">
        <v>314</v>
      </c>
      <c r="F298" s="27" t="s">
        <v>500</v>
      </c>
      <c r="G298" s="27" t="s">
        <v>380</v>
      </c>
      <c r="H298" s="27" t="s">
        <v>524</v>
      </c>
      <c r="I298" s="27" t="s">
        <v>91</v>
      </c>
      <c r="J298" s="13">
        <f>'прил муниц.программы '!J353</f>
        <v>1051.3</v>
      </c>
      <c r="K298" s="13">
        <f>'прил муниц.программы '!K353</f>
        <v>1051.3</v>
      </c>
      <c r="L298" s="13">
        <f>'прил муниц.программы '!L353</f>
        <v>0</v>
      </c>
    </row>
    <row r="299" spans="1:12" ht="15">
      <c r="A299" s="6" t="s">
        <v>253</v>
      </c>
      <c r="B299" s="22">
        <v>801</v>
      </c>
      <c r="C299" s="27" t="s">
        <v>380</v>
      </c>
      <c r="D299" s="27" t="s">
        <v>404</v>
      </c>
      <c r="E299" s="27" t="s">
        <v>314</v>
      </c>
      <c r="F299" s="27" t="s">
        <v>500</v>
      </c>
      <c r="G299" s="27" t="s">
        <v>380</v>
      </c>
      <c r="H299" s="27" t="s">
        <v>334</v>
      </c>
      <c r="I299" s="27"/>
      <c r="J299" s="13">
        <f>J300</f>
        <v>147.60000000000002</v>
      </c>
      <c r="K299" s="13">
        <f>K300</f>
        <v>147.60000000000002</v>
      </c>
      <c r="L299" s="13">
        <f>L300</f>
        <v>0</v>
      </c>
    </row>
    <row r="300" spans="1:12" ht="30.75">
      <c r="A300" s="15" t="s">
        <v>544</v>
      </c>
      <c r="B300" s="22">
        <v>801</v>
      </c>
      <c r="C300" s="27" t="s">
        <v>380</v>
      </c>
      <c r="D300" s="27" t="s">
        <v>404</v>
      </c>
      <c r="E300" s="27" t="s">
        <v>314</v>
      </c>
      <c r="F300" s="27" t="s">
        <v>500</v>
      </c>
      <c r="G300" s="27" t="s">
        <v>380</v>
      </c>
      <c r="H300" s="27" t="s">
        <v>334</v>
      </c>
      <c r="I300" s="27" t="s">
        <v>91</v>
      </c>
      <c r="J300" s="13">
        <f>'прил муниц.программы '!J355</f>
        <v>147.60000000000002</v>
      </c>
      <c r="K300" s="13">
        <f>'прил муниц.программы '!K355</f>
        <v>147.60000000000002</v>
      </c>
      <c r="L300" s="13">
        <f>'прил муниц.программы '!L355</f>
        <v>0</v>
      </c>
    </row>
    <row r="301" spans="1:12" ht="62.25">
      <c r="A301" s="6" t="s">
        <v>319</v>
      </c>
      <c r="B301" s="22">
        <v>801</v>
      </c>
      <c r="C301" s="27" t="s">
        <v>380</v>
      </c>
      <c r="D301" s="27" t="s">
        <v>404</v>
      </c>
      <c r="E301" s="27" t="s">
        <v>314</v>
      </c>
      <c r="F301" s="27" t="s">
        <v>500</v>
      </c>
      <c r="G301" s="27" t="s">
        <v>404</v>
      </c>
      <c r="H301" s="27"/>
      <c r="I301" s="27"/>
      <c r="J301" s="13">
        <f aca="true" t="shared" si="46" ref="J301:L302">J302</f>
        <v>500</v>
      </c>
      <c r="K301" s="13">
        <f t="shared" si="46"/>
        <v>500</v>
      </c>
      <c r="L301" s="13">
        <f t="shared" si="46"/>
        <v>500</v>
      </c>
    </row>
    <row r="302" spans="1:12" ht="46.5">
      <c r="A302" s="6" t="s">
        <v>106</v>
      </c>
      <c r="B302" s="22">
        <v>801</v>
      </c>
      <c r="C302" s="27" t="s">
        <v>380</v>
      </c>
      <c r="D302" s="27" t="s">
        <v>404</v>
      </c>
      <c r="E302" s="27" t="s">
        <v>314</v>
      </c>
      <c r="F302" s="27" t="s">
        <v>500</v>
      </c>
      <c r="G302" s="27" t="s">
        <v>404</v>
      </c>
      <c r="H302" s="27" t="s">
        <v>335</v>
      </c>
      <c r="I302" s="27"/>
      <c r="J302" s="13">
        <f t="shared" si="46"/>
        <v>500</v>
      </c>
      <c r="K302" s="13">
        <f t="shared" si="46"/>
        <v>500</v>
      </c>
      <c r="L302" s="13">
        <f t="shared" si="46"/>
        <v>500</v>
      </c>
    </row>
    <row r="303" spans="1:12" ht="30.75">
      <c r="A303" s="15" t="s">
        <v>189</v>
      </c>
      <c r="B303" s="22">
        <v>801</v>
      </c>
      <c r="C303" s="27" t="s">
        <v>380</v>
      </c>
      <c r="D303" s="27" t="s">
        <v>404</v>
      </c>
      <c r="E303" s="27" t="s">
        <v>314</v>
      </c>
      <c r="F303" s="27" t="s">
        <v>500</v>
      </c>
      <c r="G303" s="27" t="s">
        <v>404</v>
      </c>
      <c r="H303" s="27" t="s">
        <v>335</v>
      </c>
      <c r="I303" s="27" t="s">
        <v>425</v>
      </c>
      <c r="J303" s="13">
        <f>'прил муниц.программы '!J360</f>
        <v>500</v>
      </c>
      <c r="K303" s="13">
        <f>'прил муниц.программы '!K360</f>
        <v>500</v>
      </c>
      <c r="L303" s="13">
        <f>'прил муниц.программы '!L360</f>
        <v>500</v>
      </c>
    </row>
    <row r="304" spans="1:12" ht="15">
      <c r="A304" s="6" t="s">
        <v>95</v>
      </c>
      <c r="B304" s="22">
        <v>801</v>
      </c>
      <c r="C304" s="27" t="s">
        <v>380</v>
      </c>
      <c r="D304" s="27" t="s">
        <v>404</v>
      </c>
      <c r="E304" s="27" t="s">
        <v>401</v>
      </c>
      <c r="F304" s="71"/>
      <c r="G304" s="71"/>
      <c r="H304" s="71"/>
      <c r="I304" s="71"/>
      <c r="J304" s="13">
        <f aca="true" t="shared" si="47" ref="J304:L305">J305</f>
        <v>0</v>
      </c>
      <c r="K304" s="13">
        <f t="shared" si="47"/>
        <v>0</v>
      </c>
      <c r="L304" s="13">
        <f t="shared" si="47"/>
        <v>0</v>
      </c>
    </row>
    <row r="305" spans="1:12" ht="30.75">
      <c r="A305" s="6" t="s">
        <v>226</v>
      </c>
      <c r="B305" s="22">
        <v>801</v>
      </c>
      <c r="C305" s="27" t="s">
        <v>380</v>
      </c>
      <c r="D305" s="27" t="s">
        <v>404</v>
      </c>
      <c r="E305" s="27" t="s">
        <v>401</v>
      </c>
      <c r="F305" s="27" t="s">
        <v>269</v>
      </c>
      <c r="G305" s="27" t="s">
        <v>369</v>
      </c>
      <c r="H305" s="27" t="s">
        <v>185</v>
      </c>
      <c r="I305" s="27"/>
      <c r="J305" s="13">
        <f t="shared" si="47"/>
        <v>0</v>
      </c>
      <c r="K305" s="13">
        <f t="shared" si="47"/>
        <v>0</v>
      </c>
      <c r="L305" s="13">
        <f t="shared" si="47"/>
        <v>0</v>
      </c>
    </row>
    <row r="306" spans="1:12" ht="30.75">
      <c r="A306" s="15" t="s">
        <v>189</v>
      </c>
      <c r="B306" s="22">
        <v>801</v>
      </c>
      <c r="C306" s="27" t="s">
        <v>380</v>
      </c>
      <c r="D306" s="27" t="s">
        <v>404</v>
      </c>
      <c r="E306" s="27" t="s">
        <v>401</v>
      </c>
      <c r="F306" s="27" t="s">
        <v>269</v>
      </c>
      <c r="G306" s="27" t="s">
        <v>369</v>
      </c>
      <c r="H306" s="27" t="s">
        <v>185</v>
      </c>
      <c r="I306" s="27" t="s">
        <v>425</v>
      </c>
      <c r="J306" s="13"/>
      <c r="K306" s="13"/>
      <c r="L306" s="13"/>
    </row>
    <row r="307" spans="1:12" ht="30.75">
      <c r="A307" s="23" t="s">
        <v>136</v>
      </c>
      <c r="B307" s="22">
        <v>801</v>
      </c>
      <c r="C307" s="27" t="s">
        <v>380</v>
      </c>
      <c r="D307" s="27" t="s">
        <v>404</v>
      </c>
      <c r="E307" s="27" t="s">
        <v>24</v>
      </c>
      <c r="F307" s="27"/>
      <c r="G307" s="27"/>
      <c r="H307" s="27"/>
      <c r="I307" s="27"/>
      <c r="J307" s="13">
        <f>J308</f>
        <v>20</v>
      </c>
      <c r="K307" s="13">
        <f>K308</f>
        <v>0</v>
      </c>
      <c r="L307" s="13">
        <f>L308</f>
        <v>0</v>
      </c>
    </row>
    <row r="308" spans="1:12" ht="30.75">
      <c r="A308" s="6" t="s">
        <v>28</v>
      </c>
      <c r="B308" s="22">
        <v>801</v>
      </c>
      <c r="C308" s="27" t="s">
        <v>380</v>
      </c>
      <c r="D308" s="27" t="s">
        <v>404</v>
      </c>
      <c r="E308" s="27" t="s">
        <v>24</v>
      </c>
      <c r="F308" s="27" t="s">
        <v>264</v>
      </c>
      <c r="G308" s="27" t="s">
        <v>369</v>
      </c>
      <c r="H308" s="27" t="s">
        <v>430</v>
      </c>
      <c r="I308" s="27"/>
      <c r="J308" s="13">
        <f>J309+J310</f>
        <v>20</v>
      </c>
      <c r="K308" s="13">
        <f>K309+K310</f>
        <v>0</v>
      </c>
      <c r="L308" s="13">
        <f>L309+L310</f>
        <v>0</v>
      </c>
    </row>
    <row r="309" spans="1:12" ht="15">
      <c r="A309" s="65" t="s">
        <v>224</v>
      </c>
      <c r="B309" s="22">
        <v>801</v>
      </c>
      <c r="C309" s="27" t="s">
        <v>380</v>
      </c>
      <c r="D309" s="27" t="s">
        <v>404</v>
      </c>
      <c r="E309" s="27" t="s">
        <v>24</v>
      </c>
      <c r="F309" s="27" t="s">
        <v>264</v>
      </c>
      <c r="G309" s="27" t="s">
        <v>369</v>
      </c>
      <c r="H309" s="27" t="s">
        <v>430</v>
      </c>
      <c r="I309" s="27" t="s">
        <v>399</v>
      </c>
      <c r="J309" s="13"/>
      <c r="K309" s="13"/>
      <c r="L309" s="13"/>
    </row>
    <row r="310" spans="1:12" ht="15">
      <c r="A310" s="65" t="s">
        <v>443</v>
      </c>
      <c r="B310" s="22">
        <v>801</v>
      </c>
      <c r="C310" s="27" t="s">
        <v>380</v>
      </c>
      <c r="D310" s="27" t="s">
        <v>404</v>
      </c>
      <c r="E310" s="27" t="s">
        <v>24</v>
      </c>
      <c r="F310" s="27" t="s">
        <v>264</v>
      </c>
      <c r="G310" s="27" t="s">
        <v>369</v>
      </c>
      <c r="H310" s="27" t="s">
        <v>430</v>
      </c>
      <c r="I310" s="27" t="s">
        <v>540</v>
      </c>
      <c r="J310" s="13">
        <v>20</v>
      </c>
      <c r="K310" s="13">
        <v>0</v>
      </c>
      <c r="L310" s="13">
        <v>0</v>
      </c>
    </row>
    <row r="311" spans="1:12" ht="15">
      <c r="A311" s="6" t="s">
        <v>270</v>
      </c>
      <c r="B311" s="22">
        <v>801</v>
      </c>
      <c r="C311" s="27" t="s">
        <v>380</v>
      </c>
      <c r="D311" s="27" t="s">
        <v>111</v>
      </c>
      <c r="E311" s="27"/>
      <c r="F311" s="27"/>
      <c r="G311" s="27"/>
      <c r="H311" s="27"/>
      <c r="I311" s="27"/>
      <c r="J311" s="13">
        <f aca="true" t="shared" si="48" ref="J311:L313">J312</f>
        <v>16.8</v>
      </c>
      <c r="K311" s="13">
        <f t="shared" si="48"/>
        <v>50.2</v>
      </c>
      <c r="L311" s="13">
        <f t="shared" si="48"/>
        <v>6.9</v>
      </c>
    </row>
    <row r="312" spans="1:12" ht="30.75">
      <c r="A312" s="23" t="s">
        <v>136</v>
      </c>
      <c r="B312" s="22">
        <v>801</v>
      </c>
      <c r="C312" s="27" t="s">
        <v>380</v>
      </c>
      <c r="D312" s="27" t="s">
        <v>111</v>
      </c>
      <c r="E312" s="27" t="s">
        <v>24</v>
      </c>
      <c r="F312" s="27"/>
      <c r="G312" s="27"/>
      <c r="H312" s="27"/>
      <c r="I312" s="27"/>
      <c r="J312" s="13">
        <f t="shared" si="48"/>
        <v>16.8</v>
      </c>
      <c r="K312" s="13">
        <f t="shared" si="48"/>
        <v>50.2</v>
      </c>
      <c r="L312" s="13">
        <f t="shared" si="48"/>
        <v>6.9</v>
      </c>
    </row>
    <row r="313" spans="1:12" ht="46.5">
      <c r="A313" s="6" t="s">
        <v>262</v>
      </c>
      <c r="B313" s="22">
        <v>801</v>
      </c>
      <c r="C313" s="27" t="s">
        <v>380</v>
      </c>
      <c r="D313" s="27" t="s">
        <v>111</v>
      </c>
      <c r="E313" s="27" t="s">
        <v>24</v>
      </c>
      <c r="F313" s="27" t="s">
        <v>264</v>
      </c>
      <c r="G313" s="27" t="s">
        <v>369</v>
      </c>
      <c r="H313" s="27" t="s">
        <v>58</v>
      </c>
      <c r="I313" s="27"/>
      <c r="J313" s="13">
        <f t="shared" si="48"/>
        <v>16.8</v>
      </c>
      <c r="K313" s="13">
        <f t="shared" si="48"/>
        <v>50.2</v>
      </c>
      <c r="L313" s="13">
        <f t="shared" si="48"/>
        <v>6.9</v>
      </c>
    </row>
    <row r="314" spans="1:12" ht="30.75">
      <c r="A314" s="99" t="s">
        <v>189</v>
      </c>
      <c r="B314" s="22">
        <v>801</v>
      </c>
      <c r="C314" s="27" t="s">
        <v>380</v>
      </c>
      <c r="D314" s="27" t="s">
        <v>111</v>
      </c>
      <c r="E314" s="27" t="s">
        <v>24</v>
      </c>
      <c r="F314" s="27" t="s">
        <v>264</v>
      </c>
      <c r="G314" s="27" t="s">
        <v>369</v>
      </c>
      <c r="H314" s="27" t="s">
        <v>58</v>
      </c>
      <c r="I314" s="27" t="s">
        <v>425</v>
      </c>
      <c r="J314" s="13">
        <v>16.8</v>
      </c>
      <c r="K314" s="13">
        <v>50.2</v>
      </c>
      <c r="L314" s="13">
        <v>6.9</v>
      </c>
    </row>
    <row r="315" spans="1:12" ht="15">
      <c r="A315" s="6" t="s">
        <v>95</v>
      </c>
      <c r="B315" s="22">
        <v>801</v>
      </c>
      <c r="C315" s="27" t="s">
        <v>380</v>
      </c>
      <c r="D315" s="27" t="s">
        <v>424</v>
      </c>
      <c r="E315" s="27"/>
      <c r="F315" s="27"/>
      <c r="G315" s="27"/>
      <c r="H315" s="27"/>
      <c r="I315" s="27"/>
      <c r="J315" s="13">
        <f aca="true" t="shared" si="49" ref="J315:L317">J316</f>
        <v>1000</v>
      </c>
      <c r="K315" s="13">
        <f t="shared" si="49"/>
        <v>550</v>
      </c>
      <c r="L315" s="13">
        <f t="shared" si="49"/>
        <v>550</v>
      </c>
    </row>
    <row r="316" spans="1:12" ht="15">
      <c r="A316" s="6" t="s">
        <v>95</v>
      </c>
      <c r="B316" s="22">
        <v>801</v>
      </c>
      <c r="C316" s="27" t="s">
        <v>380</v>
      </c>
      <c r="D316" s="27" t="s">
        <v>424</v>
      </c>
      <c r="E316" s="27" t="s">
        <v>401</v>
      </c>
      <c r="F316" s="27"/>
      <c r="G316" s="27"/>
      <c r="H316" s="27"/>
      <c r="I316" s="27"/>
      <c r="J316" s="13">
        <f t="shared" si="49"/>
        <v>1000</v>
      </c>
      <c r="K316" s="13">
        <f t="shared" si="49"/>
        <v>550</v>
      </c>
      <c r="L316" s="13">
        <f t="shared" si="49"/>
        <v>550</v>
      </c>
    </row>
    <row r="317" spans="1:12" ht="30.75">
      <c r="A317" s="6" t="s">
        <v>226</v>
      </c>
      <c r="B317" s="22">
        <v>801</v>
      </c>
      <c r="C317" s="27" t="s">
        <v>380</v>
      </c>
      <c r="D317" s="27" t="s">
        <v>424</v>
      </c>
      <c r="E317" s="27" t="s">
        <v>401</v>
      </c>
      <c r="F317" s="27" t="s">
        <v>269</v>
      </c>
      <c r="G317" s="27"/>
      <c r="H317" s="27"/>
      <c r="I317" s="27"/>
      <c r="J317" s="13">
        <f t="shared" si="49"/>
        <v>1000</v>
      </c>
      <c r="K317" s="13">
        <f t="shared" si="49"/>
        <v>550</v>
      </c>
      <c r="L317" s="13">
        <f t="shared" si="49"/>
        <v>550</v>
      </c>
    </row>
    <row r="318" spans="1:12" ht="15">
      <c r="A318" s="15" t="s">
        <v>372</v>
      </c>
      <c r="B318" s="22">
        <v>801</v>
      </c>
      <c r="C318" s="27" t="s">
        <v>380</v>
      </c>
      <c r="D318" s="27" t="s">
        <v>424</v>
      </c>
      <c r="E318" s="27" t="s">
        <v>401</v>
      </c>
      <c r="F318" s="27" t="s">
        <v>269</v>
      </c>
      <c r="G318" s="27" t="s">
        <v>369</v>
      </c>
      <c r="H318" s="27" t="s">
        <v>295</v>
      </c>
      <c r="I318" s="27" t="s">
        <v>141</v>
      </c>
      <c r="J318" s="13">
        <v>1000</v>
      </c>
      <c r="K318" s="13">
        <v>550</v>
      </c>
      <c r="L318" s="13">
        <v>550</v>
      </c>
    </row>
    <row r="319" spans="1:12" ht="15">
      <c r="A319" s="6" t="s">
        <v>237</v>
      </c>
      <c r="B319" s="22">
        <v>801</v>
      </c>
      <c r="C319" s="27" t="s">
        <v>380</v>
      </c>
      <c r="D319" s="27" t="s">
        <v>128</v>
      </c>
      <c r="E319" s="27"/>
      <c r="F319" s="27"/>
      <c r="G319" s="27"/>
      <c r="H319" s="27"/>
      <c r="I319" s="27"/>
      <c r="J319" s="13">
        <f>J320+J343+J369+J393</f>
        <v>49760.7</v>
      </c>
      <c r="K319" s="13">
        <f>K320+K343+K369+K393</f>
        <v>49354.2</v>
      </c>
      <c r="L319" s="13">
        <f>L320+L343+L369+L393</f>
        <v>47028.5</v>
      </c>
    </row>
    <row r="320" spans="1:12" ht="30.75">
      <c r="A320" s="6" t="s">
        <v>538</v>
      </c>
      <c r="B320" s="22">
        <v>801</v>
      </c>
      <c r="C320" s="27" t="s">
        <v>380</v>
      </c>
      <c r="D320" s="27" t="s">
        <v>128</v>
      </c>
      <c r="E320" s="27" t="s">
        <v>314</v>
      </c>
      <c r="F320" s="27"/>
      <c r="G320" s="27"/>
      <c r="H320" s="27"/>
      <c r="I320" s="27"/>
      <c r="J320" s="13">
        <f>J321+J331</f>
        <v>11148.4</v>
      </c>
      <c r="K320" s="13">
        <f>K321+K331</f>
        <v>11148.4</v>
      </c>
      <c r="L320" s="13">
        <f>L321+L331</f>
        <v>11148.4</v>
      </c>
    </row>
    <row r="321" spans="1:12" ht="30.75">
      <c r="A321" s="6" t="s">
        <v>249</v>
      </c>
      <c r="B321" s="22">
        <v>801</v>
      </c>
      <c r="C321" s="27" t="s">
        <v>380</v>
      </c>
      <c r="D321" s="27" t="s">
        <v>128</v>
      </c>
      <c r="E321" s="27" t="s">
        <v>314</v>
      </c>
      <c r="F321" s="27" t="s">
        <v>359</v>
      </c>
      <c r="G321" s="71"/>
      <c r="H321" s="71"/>
      <c r="I321" s="27"/>
      <c r="J321" s="13">
        <f>J322+J325+J328</f>
        <v>100</v>
      </c>
      <c r="K321" s="13">
        <f>K322+K325+K328</f>
        <v>100</v>
      </c>
      <c r="L321" s="13">
        <f>L322+L325+L328</f>
        <v>100</v>
      </c>
    </row>
    <row r="322" spans="1:12" ht="30.75">
      <c r="A322" s="7" t="s">
        <v>31</v>
      </c>
      <c r="B322" s="22">
        <v>801</v>
      </c>
      <c r="C322" s="27" t="s">
        <v>380</v>
      </c>
      <c r="D322" s="27" t="s">
        <v>128</v>
      </c>
      <c r="E322" s="27" t="s">
        <v>314</v>
      </c>
      <c r="F322" s="27" t="s">
        <v>359</v>
      </c>
      <c r="G322" s="27" t="s">
        <v>69</v>
      </c>
      <c r="H322" s="27"/>
      <c r="I322" s="27"/>
      <c r="J322" s="13">
        <f aca="true" t="shared" si="50" ref="J322:L323">J323</f>
        <v>60</v>
      </c>
      <c r="K322" s="13">
        <f t="shared" si="50"/>
        <v>60</v>
      </c>
      <c r="L322" s="13">
        <f t="shared" si="50"/>
        <v>60</v>
      </c>
    </row>
    <row r="323" spans="1:12" ht="15">
      <c r="A323" s="6" t="s">
        <v>526</v>
      </c>
      <c r="B323" s="22">
        <v>801</v>
      </c>
      <c r="C323" s="27" t="s">
        <v>380</v>
      </c>
      <c r="D323" s="27" t="s">
        <v>128</v>
      </c>
      <c r="E323" s="27" t="s">
        <v>314</v>
      </c>
      <c r="F323" s="27" t="s">
        <v>359</v>
      </c>
      <c r="G323" s="27" t="s">
        <v>69</v>
      </c>
      <c r="H323" s="27" t="s">
        <v>351</v>
      </c>
      <c r="I323" s="27"/>
      <c r="J323" s="13">
        <f t="shared" si="50"/>
        <v>60</v>
      </c>
      <c r="K323" s="13">
        <f t="shared" si="50"/>
        <v>60</v>
      </c>
      <c r="L323" s="13">
        <f t="shared" si="50"/>
        <v>60</v>
      </c>
    </row>
    <row r="324" spans="1:12" ht="30.75">
      <c r="A324" s="15" t="s">
        <v>189</v>
      </c>
      <c r="B324" s="22">
        <v>801</v>
      </c>
      <c r="C324" s="27" t="s">
        <v>380</v>
      </c>
      <c r="D324" s="27" t="s">
        <v>128</v>
      </c>
      <c r="E324" s="27" t="s">
        <v>314</v>
      </c>
      <c r="F324" s="27" t="s">
        <v>359</v>
      </c>
      <c r="G324" s="27" t="s">
        <v>69</v>
      </c>
      <c r="H324" s="27" t="s">
        <v>351</v>
      </c>
      <c r="I324" s="27" t="s">
        <v>425</v>
      </c>
      <c r="J324" s="13">
        <f>'прил муниц.программы '!J364</f>
        <v>60</v>
      </c>
      <c r="K324" s="13">
        <f>'прил муниц.программы '!K364</f>
        <v>60</v>
      </c>
      <c r="L324" s="13">
        <f>'прил муниц.программы '!L364</f>
        <v>60</v>
      </c>
    </row>
    <row r="325" spans="1:12" ht="30.75">
      <c r="A325" s="6" t="s">
        <v>381</v>
      </c>
      <c r="B325" s="22">
        <v>801</v>
      </c>
      <c r="C325" s="27" t="s">
        <v>380</v>
      </c>
      <c r="D325" s="27" t="s">
        <v>128</v>
      </c>
      <c r="E325" s="27" t="s">
        <v>314</v>
      </c>
      <c r="F325" s="27" t="s">
        <v>359</v>
      </c>
      <c r="G325" s="27" t="s">
        <v>404</v>
      </c>
      <c r="H325" s="27"/>
      <c r="I325" s="27"/>
      <c r="J325" s="13">
        <f aca="true" t="shared" si="51" ref="J325:L326">J326</f>
        <v>20</v>
      </c>
      <c r="K325" s="13">
        <f t="shared" si="51"/>
        <v>20</v>
      </c>
      <c r="L325" s="13">
        <f t="shared" si="51"/>
        <v>20</v>
      </c>
    </row>
    <row r="326" spans="1:12" ht="15">
      <c r="A326" s="6" t="s">
        <v>526</v>
      </c>
      <c r="B326" s="22">
        <v>801</v>
      </c>
      <c r="C326" s="27" t="s">
        <v>380</v>
      </c>
      <c r="D326" s="27" t="s">
        <v>128</v>
      </c>
      <c r="E326" s="27" t="s">
        <v>314</v>
      </c>
      <c r="F326" s="27" t="s">
        <v>359</v>
      </c>
      <c r="G326" s="27" t="s">
        <v>404</v>
      </c>
      <c r="H326" s="27" t="s">
        <v>351</v>
      </c>
      <c r="I326" s="27"/>
      <c r="J326" s="13">
        <f t="shared" si="51"/>
        <v>20</v>
      </c>
      <c r="K326" s="13">
        <f t="shared" si="51"/>
        <v>20</v>
      </c>
      <c r="L326" s="13">
        <f t="shared" si="51"/>
        <v>20</v>
      </c>
    </row>
    <row r="327" spans="1:12" ht="30.75">
      <c r="A327" s="15" t="s">
        <v>189</v>
      </c>
      <c r="B327" s="22">
        <v>801</v>
      </c>
      <c r="C327" s="27" t="s">
        <v>380</v>
      </c>
      <c r="D327" s="27" t="s">
        <v>128</v>
      </c>
      <c r="E327" s="27" t="s">
        <v>314</v>
      </c>
      <c r="F327" s="27" t="s">
        <v>359</v>
      </c>
      <c r="G327" s="27" t="s">
        <v>404</v>
      </c>
      <c r="H327" s="27" t="s">
        <v>351</v>
      </c>
      <c r="I327" s="27" t="s">
        <v>425</v>
      </c>
      <c r="J327" s="13">
        <f>'прил муниц.программы '!J367</f>
        <v>20</v>
      </c>
      <c r="K327" s="13">
        <f>'прил муниц.программы '!K367</f>
        <v>20</v>
      </c>
      <c r="L327" s="13">
        <f>'прил муниц.программы '!L367</f>
        <v>20</v>
      </c>
    </row>
    <row r="328" spans="1:12" ht="30.75">
      <c r="A328" s="6" t="s">
        <v>227</v>
      </c>
      <c r="B328" s="22">
        <v>801</v>
      </c>
      <c r="C328" s="27" t="s">
        <v>380</v>
      </c>
      <c r="D328" s="27" t="s">
        <v>128</v>
      </c>
      <c r="E328" s="27" t="s">
        <v>314</v>
      </c>
      <c r="F328" s="27" t="s">
        <v>359</v>
      </c>
      <c r="G328" s="27" t="s">
        <v>111</v>
      </c>
      <c r="H328" s="27"/>
      <c r="I328" s="27"/>
      <c r="J328" s="13">
        <f aca="true" t="shared" si="52" ref="J328:L329">J329</f>
        <v>20</v>
      </c>
      <c r="K328" s="13">
        <f t="shared" si="52"/>
        <v>20</v>
      </c>
      <c r="L328" s="13">
        <f t="shared" si="52"/>
        <v>20</v>
      </c>
    </row>
    <row r="329" spans="1:12" ht="15">
      <c r="A329" s="6" t="s">
        <v>526</v>
      </c>
      <c r="B329" s="22">
        <v>801</v>
      </c>
      <c r="C329" s="27" t="s">
        <v>380</v>
      </c>
      <c r="D329" s="27" t="s">
        <v>128</v>
      </c>
      <c r="E329" s="27" t="s">
        <v>314</v>
      </c>
      <c r="F329" s="27" t="s">
        <v>359</v>
      </c>
      <c r="G329" s="27" t="s">
        <v>111</v>
      </c>
      <c r="H329" s="27" t="s">
        <v>351</v>
      </c>
      <c r="I329" s="27"/>
      <c r="J329" s="13">
        <f t="shared" si="52"/>
        <v>20</v>
      </c>
      <c r="K329" s="13">
        <f t="shared" si="52"/>
        <v>20</v>
      </c>
      <c r="L329" s="13">
        <f t="shared" si="52"/>
        <v>20</v>
      </c>
    </row>
    <row r="330" spans="1:12" ht="30.75">
      <c r="A330" s="15" t="s">
        <v>189</v>
      </c>
      <c r="B330" s="22">
        <v>801</v>
      </c>
      <c r="C330" s="27" t="s">
        <v>380</v>
      </c>
      <c r="D330" s="27" t="s">
        <v>128</v>
      </c>
      <c r="E330" s="27" t="s">
        <v>314</v>
      </c>
      <c r="F330" s="27" t="s">
        <v>359</v>
      </c>
      <c r="G330" s="27" t="s">
        <v>111</v>
      </c>
      <c r="H330" s="27" t="s">
        <v>351</v>
      </c>
      <c r="I330" s="27" t="s">
        <v>425</v>
      </c>
      <c r="J330" s="13">
        <f>'прил муниц.программы '!J370</f>
        <v>20</v>
      </c>
      <c r="K330" s="13">
        <f>'прил муниц.программы '!K370</f>
        <v>20</v>
      </c>
      <c r="L330" s="13">
        <f>'прил муниц.программы '!L370</f>
        <v>20</v>
      </c>
    </row>
    <row r="331" spans="1:12" ht="62.25">
      <c r="A331" s="6" t="s">
        <v>16</v>
      </c>
      <c r="B331" s="22">
        <v>801</v>
      </c>
      <c r="C331" s="27" t="s">
        <v>380</v>
      </c>
      <c r="D331" s="27" t="s">
        <v>128</v>
      </c>
      <c r="E331" s="27" t="s">
        <v>314</v>
      </c>
      <c r="F331" s="27" t="s">
        <v>440</v>
      </c>
      <c r="G331" s="71"/>
      <c r="H331" s="71"/>
      <c r="I331" s="27"/>
      <c r="J331" s="13">
        <f>J332</f>
        <v>11048.4</v>
      </c>
      <c r="K331" s="13">
        <f>K332</f>
        <v>11048.4</v>
      </c>
      <c r="L331" s="13">
        <f>L332</f>
        <v>11048.4</v>
      </c>
    </row>
    <row r="332" spans="1:12" ht="30.75">
      <c r="A332" s="6" t="s">
        <v>564</v>
      </c>
      <c r="B332" s="22">
        <v>801</v>
      </c>
      <c r="C332" s="27" t="s">
        <v>380</v>
      </c>
      <c r="D332" s="27" t="s">
        <v>128</v>
      </c>
      <c r="E332" s="27" t="s">
        <v>314</v>
      </c>
      <c r="F332" s="27" t="s">
        <v>440</v>
      </c>
      <c r="G332" s="27" t="s">
        <v>380</v>
      </c>
      <c r="H332" s="27"/>
      <c r="I332" s="27"/>
      <c r="J332" s="13">
        <f>J333+J339+J337</f>
        <v>11048.4</v>
      </c>
      <c r="K332" s="13">
        <f>K333+K339+K337</f>
        <v>11048.4</v>
      </c>
      <c r="L332" s="13">
        <f>L333+L339+L337</f>
        <v>11048.4</v>
      </c>
    </row>
    <row r="333" spans="1:12" ht="30.75">
      <c r="A333" s="6" t="s">
        <v>392</v>
      </c>
      <c r="B333" s="22">
        <v>801</v>
      </c>
      <c r="C333" s="27" t="s">
        <v>380</v>
      </c>
      <c r="D333" s="27" t="s">
        <v>128</v>
      </c>
      <c r="E333" s="27" t="s">
        <v>314</v>
      </c>
      <c r="F333" s="27" t="s">
        <v>440</v>
      </c>
      <c r="G333" s="27" t="s">
        <v>380</v>
      </c>
      <c r="H333" s="27" t="s">
        <v>19</v>
      </c>
      <c r="I333" s="27"/>
      <c r="J333" s="13">
        <f>J334+J335+J336</f>
        <v>1647.8999999999999</v>
      </c>
      <c r="K333" s="13">
        <f>K334+K335+K336</f>
        <v>1647.8999999999999</v>
      </c>
      <c r="L333" s="13">
        <f>L334+L335+L336</f>
        <v>1647.8999999999999</v>
      </c>
    </row>
    <row r="334" spans="1:12" ht="15">
      <c r="A334" s="15" t="s">
        <v>49</v>
      </c>
      <c r="B334" s="22">
        <v>801</v>
      </c>
      <c r="C334" s="27" t="s">
        <v>380</v>
      </c>
      <c r="D334" s="27" t="s">
        <v>128</v>
      </c>
      <c r="E334" s="27" t="s">
        <v>314</v>
      </c>
      <c r="F334" s="27" t="s">
        <v>440</v>
      </c>
      <c r="G334" s="27" t="s">
        <v>380</v>
      </c>
      <c r="H334" s="27" t="s">
        <v>19</v>
      </c>
      <c r="I334" s="27" t="s">
        <v>339</v>
      </c>
      <c r="J334" s="13">
        <f>'прил муниц.программы '!J374</f>
        <v>390.5</v>
      </c>
      <c r="K334" s="13">
        <f>'прил муниц.программы '!K374</f>
        <v>390.5</v>
      </c>
      <c r="L334" s="13">
        <f>'прил муниц.программы '!L374</f>
        <v>390.5</v>
      </c>
    </row>
    <row r="335" spans="1:12" ht="30.75">
      <c r="A335" s="15" t="s">
        <v>189</v>
      </c>
      <c r="B335" s="22">
        <v>801</v>
      </c>
      <c r="C335" s="27" t="s">
        <v>380</v>
      </c>
      <c r="D335" s="27" t="s">
        <v>128</v>
      </c>
      <c r="E335" s="27" t="s">
        <v>314</v>
      </c>
      <c r="F335" s="27" t="s">
        <v>440</v>
      </c>
      <c r="G335" s="27" t="s">
        <v>380</v>
      </c>
      <c r="H335" s="27" t="s">
        <v>19</v>
      </c>
      <c r="I335" s="27" t="s">
        <v>425</v>
      </c>
      <c r="J335" s="13">
        <f>'прил муниц.программы '!J375</f>
        <v>1254.8</v>
      </c>
      <c r="K335" s="13">
        <f>'прил муниц.программы '!K375</f>
        <v>1254.8</v>
      </c>
      <c r="L335" s="13">
        <f>'прил муниц.программы '!L375</f>
        <v>1254.8</v>
      </c>
    </row>
    <row r="336" spans="1:12" ht="15">
      <c r="A336" s="15" t="s">
        <v>443</v>
      </c>
      <c r="B336" s="22">
        <v>801</v>
      </c>
      <c r="C336" s="27" t="s">
        <v>380</v>
      </c>
      <c r="D336" s="27" t="s">
        <v>128</v>
      </c>
      <c r="E336" s="27" t="s">
        <v>314</v>
      </c>
      <c r="F336" s="27" t="s">
        <v>440</v>
      </c>
      <c r="G336" s="27" t="s">
        <v>380</v>
      </c>
      <c r="H336" s="27" t="s">
        <v>19</v>
      </c>
      <c r="I336" s="27" t="s">
        <v>540</v>
      </c>
      <c r="J336" s="13">
        <f>'прил муниц.программы '!J376</f>
        <v>2.6</v>
      </c>
      <c r="K336" s="13">
        <f>'прил муниц.программы '!K376</f>
        <v>2.6</v>
      </c>
      <c r="L336" s="13">
        <f>'прил муниц.программы '!L376</f>
        <v>2.6</v>
      </c>
    </row>
    <row r="337" spans="1:12" ht="62.25">
      <c r="A337" s="76" t="s">
        <v>601</v>
      </c>
      <c r="B337" s="22">
        <v>801</v>
      </c>
      <c r="C337" s="27" t="s">
        <v>380</v>
      </c>
      <c r="D337" s="27" t="s">
        <v>128</v>
      </c>
      <c r="E337" s="27" t="s">
        <v>314</v>
      </c>
      <c r="F337" s="27" t="s">
        <v>440</v>
      </c>
      <c r="G337" s="27" t="s">
        <v>380</v>
      </c>
      <c r="H337" s="27" t="s">
        <v>347</v>
      </c>
      <c r="I337" s="27"/>
      <c r="J337" s="13">
        <f>J338</f>
        <v>730</v>
      </c>
      <c r="K337" s="13">
        <f>K338</f>
        <v>730</v>
      </c>
      <c r="L337" s="13">
        <f>L338</f>
        <v>730</v>
      </c>
    </row>
    <row r="338" spans="1:12" ht="15">
      <c r="A338" s="15" t="s">
        <v>49</v>
      </c>
      <c r="B338" s="22">
        <v>801</v>
      </c>
      <c r="C338" s="27" t="s">
        <v>380</v>
      </c>
      <c r="D338" s="27" t="s">
        <v>128</v>
      </c>
      <c r="E338" s="27" t="s">
        <v>314</v>
      </c>
      <c r="F338" s="27" t="s">
        <v>440</v>
      </c>
      <c r="G338" s="27" t="s">
        <v>380</v>
      </c>
      <c r="H338" s="27" t="s">
        <v>347</v>
      </c>
      <c r="I338" s="27" t="s">
        <v>339</v>
      </c>
      <c r="J338" s="13">
        <f>'прил муниц.программы '!J378</f>
        <v>730</v>
      </c>
      <c r="K338" s="13">
        <f>'прил муниц.программы '!K378</f>
        <v>730</v>
      </c>
      <c r="L338" s="13">
        <f>'прил муниц.программы '!L378</f>
        <v>730</v>
      </c>
    </row>
    <row r="339" spans="1:12" ht="78">
      <c r="A339" s="6" t="s">
        <v>214</v>
      </c>
      <c r="B339" s="22">
        <v>801</v>
      </c>
      <c r="C339" s="27" t="s">
        <v>380</v>
      </c>
      <c r="D339" s="27" t="s">
        <v>128</v>
      </c>
      <c r="E339" s="27" t="s">
        <v>314</v>
      </c>
      <c r="F339" s="27" t="s">
        <v>440</v>
      </c>
      <c r="G339" s="27" t="s">
        <v>380</v>
      </c>
      <c r="H339" s="27" t="s">
        <v>353</v>
      </c>
      <c r="I339" s="27"/>
      <c r="J339" s="13">
        <f>J340+J341+J342</f>
        <v>8670.5</v>
      </c>
      <c r="K339" s="13">
        <f>K340+K341+K342</f>
        <v>8670.5</v>
      </c>
      <c r="L339" s="13">
        <f>L340+L341+L342</f>
        <v>8670.5</v>
      </c>
    </row>
    <row r="340" spans="1:12" ht="15">
      <c r="A340" s="15" t="s">
        <v>49</v>
      </c>
      <c r="B340" s="22">
        <v>801</v>
      </c>
      <c r="C340" s="27" t="s">
        <v>380</v>
      </c>
      <c r="D340" s="27" t="s">
        <v>128</v>
      </c>
      <c r="E340" s="27" t="s">
        <v>314</v>
      </c>
      <c r="F340" s="27" t="s">
        <v>440</v>
      </c>
      <c r="G340" s="27" t="s">
        <v>380</v>
      </c>
      <c r="H340" s="27" t="s">
        <v>353</v>
      </c>
      <c r="I340" s="27" t="s">
        <v>339</v>
      </c>
      <c r="J340" s="13">
        <f>'прил муниц.программы '!J380</f>
        <v>8670.5</v>
      </c>
      <c r="K340" s="13">
        <f>'прил муниц.программы '!K380</f>
        <v>8670.5</v>
      </c>
      <c r="L340" s="13">
        <f>'прил муниц.программы '!L380</f>
        <v>8670.5</v>
      </c>
    </row>
    <row r="341" spans="1:12" ht="30.75">
      <c r="A341" s="99" t="s">
        <v>189</v>
      </c>
      <c r="B341" s="22">
        <v>801</v>
      </c>
      <c r="C341" s="27" t="s">
        <v>380</v>
      </c>
      <c r="D341" s="27" t="s">
        <v>128</v>
      </c>
      <c r="E341" s="27" t="s">
        <v>314</v>
      </c>
      <c r="F341" s="27" t="s">
        <v>440</v>
      </c>
      <c r="G341" s="27" t="s">
        <v>380</v>
      </c>
      <c r="H341" s="27" t="s">
        <v>353</v>
      </c>
      <c r="I341" s="27" t="s">
        <v>425</v>
      </c>
      <c r="J341" s="13">
        <f>'прил муниц.программы '!J381</f>
        <v>0</v>
      </c>
      <c r="K341" s="13">
        <f>'прил муниц.программы '!K381</f>
        <v>0</v>
      </c>
      <c r="L341" s="13">
        <f>'прил муниц.программы '!L381</f>
        <v>0</v>
      </c>
    </row>
    <row r="342" spans="1:12" ht="15">
      <c r="A342" s="15" t="s">
        <v>443</v>
      </c>
      <c r="B342" s="22">
        <v>801</v>
      </c>
      <c r="C342" s="27" t="s">
        <v>380</v>
      </c>
      <c r="D342" s="27" t="s">
        <v>128</v>
      </c>
      <c r="E342" s="27" t="s">
        <v>314</v>
      </c>
      <c r="F342" s="27" t="s">
        <v>440</v>
      </c>
      <c r="G342" s="27" t="s">
        <v>380</v>
      </c>
      <c r="H342" s="27" t="s">
        <v>353</v>
      </c>
      <c r="I342" s="27" t="s">
        <v>540</v>
      </c>
      <c r="J342" s="13">
        <f>'прил муниц.программы '!J382</f>
        <v>0</v>
      </c>
      <c r="K342" s="13">
        <f>'прил муниц.программы '!K382</f>
        <v>0</v>
      </c>
      <c r="L342" s="13">
        <f>'прил муниц.программы '!L382</f>
        <v>0</v>
      </c>
    </row>
    <row r="343" spans="1:12" ht="50.25">
      <c r="A343" s="100" t="s">
        <v>546</v>
      </c>
      <c r="B343" s="22">
        <v>801</v>
      </c>
      <c r="C343" s="27" t="s">
        <v>380</v>
      </c>
      <c r="D343" s="27" t="s">
        <v>128</v>
      </c>
      <c r="E343" s="101" t="s">
        <v>496</v>
      </c>
      <c r="F343" s="101"/>
      <c r="G343" s="95"/>
      <c r="H343" s="95"/>
      <c r="I343" s="101"/>
      <c r="J343" s="13">
        <f>J344+J355+J362</f>
        <v>3011.8</v>
      </c>
      <c r="K343" s="13">
        <f>K344+K355+K362</f>
        <v>3011.8</v>
      </c>
      <c r="L343" s="13">
        <f>L344+L355+L362</f>
        <v>3011.8</v>
      </c>
    </row>
    <row r="344" spans="1:12" ht="46.5">
      <c r="A344" s="57" t="s">
        <v>459</v>
      </c>
      <c r="B344" s="22">
        <v>801</v>
      </c>
      <c r="C344" s="27" t="s">
        <v>380</v>
      </c>
      <c r="D344" s="27" t="s">
        <v>128</v>
      </c>
      <c r="E344" s="27" t="s">
        <v>496</v>
      </c>
      <c r="F344" s="27" t="s">
        <v>500</v>
      </c>
      <c r="G344" s="71"/>
      <c r="H344" s="71"/>
      <c r="I344" s="71"/>
      <c r="J344" s="13">
        <f>J345+J348+J351</f>
        <v>155</v>
      </c>
      <c r="K344" s="13">
        <f>K345+K348+K351</f>
        <v>155</v>
      </c>
      <c r="L344" s="13">
        <f>L345+L348+L351</f>
        <v>155</v>
      </c>
    </row>
    <row r="345" spans="1:12" ht="30.75">
      <c r="A345" s="105" t="s">
        <v>610</v>
      </c>
      <c r="B345" s="22">
        <v>801</v>
      </c>
      <c r="C345" s="27" t="s">
        <v>380</v>
      </c>
      <c r="D345" s="27" t="s">
        <v>128</v>
      </c>
      <c r="E345" s="27" t="s">
        <v>496</v>
      </c>
      <c r="F345" s="27" t="s">
        <v>500</v>
      </c>
      <c r="G345" s="27" t="s">
        <v>380</v>
      </c>
      <c r="H345" s="27"/>
      <c r="I345" s="71"/>
      <c r="J345" s="13">
        <f aca="true" t="shared" si="53" ref="J345:L346">J346</f>
        <v>0</v>
      </c>
      <c r="K345" s="13">
        <f t="shared" si="53"/>
        <v>0</v>
      </c>
      <c r="L345" s="13">
        <f t="shared" si="53"/>
        <v>0</v>
      </c>
    </row>
    <row r="346" spans="1:12" ht="18.75" customHeight="1">
      <c r="A346" s="6" t="s">
        <v>28</v>
      </c>
      <c r="B346" s="22">
        <v>801</v>
      </c>
      <c r="C346" s="27" t="s">
        <v>380</v>
      </c>
      <c r="D346" s="27" t="s">
        <v>128</v>
      </c>
      <c r="E346" s="27" t="s">
        <v>496</v>
      </c>
      <c r="F346" s="27" t="s">
        <v>500</v>
      </c>
      <c r="G346" s="27" t="s">
        <v>380</v>
      </c>
      <c r="H346" s="27" t="s">
        <v>430</v>
      </c>
      <c r="I346" s="27"/>
      <c r="J346" s="13">
        <f t="shared" si="53"/>
        <v>0</v>
      </c>
      <c r="K346" s="13">
        <f t="shared" si="53"/>
        <v>0</v>
      </c>
      <c r="L346" s="13">
        <f t="shared" si="53"/>
        <v>0</v>
      </c>
    </row>
    <row r="347" spans="1:12" ht="30.75">
      <c r="A347" s="15" t="s">
        <v>189</v>
      </c>
      <c r="B347" s="22">
        <v>801</v>
      </c>
      <c r="C347" s="27" t="s">
        <v>380</v>
      </c>
      <c r="D347" s="27" t="s">
        <v>128</v>
      </c>
      <c r="E347" s="27" t="s">
        <v>496</v>
      </c>
      <c r="F347" s="27" t="s">
        <v>500</v>
      </c>
      <c r="G347" s="27" t="s">
        <v>380</v>
      </c>
      <c r="H347" s="27" t="s">
        <v>430</v>
      </c>
      <c r="I347" s="27" t="s">
        <v>425</v>
      </c>
      <c r="J347" s="13">
        <f>'прил муниц.программы '!J438</f>
        <v>0</v>
      </c>
      <c r="K347" s="13">
        <f>'прил муниц.программы '!K438</f>
        <v>0</v>
      </c>
      <c r="L347" s="13">
        <f>'прил муниц.программы '!L438</f>
        <v>0</v>
      </c>
    </row>
    <row r="348" spans="1:12" ht="46.5">
      <c r="A348" s="7" t="s">
        <v>455</v>
      </c>
      <c r="B348" s="22">
        <v>801</v>
      </c>
      <c r="C348" s="27" t="s">
        <v>380</v>
      </c>
      <c r="D348" s="27" t="s">
        <v>128</v>
      </c>
      <c r="E348" s="27" t="s">
        <v>496</v>
      </c>
      <c r="F348" s="27" t="s">
        <v>500</v>
      </c>
      <c r="G348" s="27" t="s">
        <v>3</v>
      </c>
      <c r="H348" s="27"/>
      <c r="I348" s="71"/>
      <c r="J348" s="13">
        <f aca="true" t="shared" si="54" ref="J348:L349">J349</f>
        <v>55</v>
      </c>
      <c r="K348" s="13">
        <f t="shared" si="54"/>
        <v>55</v>
      </c>
      <c r="L348" s="13">
        <f t="shared" si="54"/>
        <v>55</v>
      </c>
    </row>
    <row r="349" spans="1:12" ht="18.75" customHeight="1">
      <c r="A349" s="6" t="s">
        <v>28</v>
      </c>
      <c r="B349" s="22">
        <v>801</v>
      </c>
      <c r="C349" s="27" t="s">
        <v>380</v>
      </c>
      <c r="D349" s="27" t="s">
        <v>128</v>
      </c>
      <c r="E349" s="27" t="s">
        <v>496</v>
      </c>
      <c r="F349" s="27" t="s">
        <v>500</v>
      </c>
      <c r="G349" s="27" t="s">
        <v>3</v>
      </c>
      <c r="H349" s="27" t="s">
        <v>430</v>
      </c>
      <c r="I349" s="27"/>
      <c r="J349" s="13">
        <f t="shared" si="54"/>
        <v>55</v>
      </c>
      <c r="K349" s="13">
        <f t="shared" si="54"/>
        <v>55</v>
      </c>
      <c r="L349" s="13">
        <f t="shared" si="54"/>
        <v>55</v>
      </c>
    </row>
    <row r="350" spans="1:12" ht="30.75">
      <c r="A350" s="15" t="s">
        <v>189</v>
      </c>
      <c r="B350" s="22">
        <v>801</v>
      </c>
      <c r="C350" s="27" t="s">
        <v>380</v>
      </c>
      <c r="D350" s="27" t="s">
        <v>128</v>
      </c>
      <c r="E350" s="27" t="s">
        <v>496</v>
      </c>
      <c r="F350" s="27" t="s">
        <v>500</v>
      </c>
      <c r="G350" s="27" t="s">
        <v>3</v>
      </c>
      <c r="H350" s="27" t="s">
        <v>430</v>
      </c>
      <c r="I350" s="27" t="s">
        <v>425</v>
      </c>
      <c r="J350" s="13">
        <f>'прил муниц.программы '!J441</f>
        <v>55</v>
      </c>
      <c r="K350" s="13">
        <f>'прил муниц.программы '!K441</f>
        <v>55</v>
      </c>
      <c r="L350" s="13">
        <f>'прил муниц.программы '!L441</f>
        <v>55</v>
      </c>
    </row>
    <row r="351" spans="1:12" ht="15.75" customHeight="1">
      <c r="A351" s="7" t="s">
        <v>495</v>
      </c>
      <c r="B351" s="22">
        <v>801</v>
      </c>
      <c r="C351" s="27" t="s">
        <v>380</v>
      </c>
      <c r="D351" s="27" t="s">
        <v>128</v>
      </c>
      <c r="E351" s="27" t="s">
        <v>496</v>
      </c>
      <c r="F351" s="27" t="s">
        <v>500</v>
      </c>
      <c r="G351" s="27" t="s">
        <v>69</v>
      </c>
      <c r="H351" s="27"/>
      <c r="I351" s="71"/>
      <c r="J351" s="13">
        <f>J352</f>
        <v>100</v>
      </c>
      <c r="K351" s="13">
        <f>K352</f>
        <v>100</v>
      </c>
      <c r="L351" s="13">
        <f>L352</f>
        <v>100</v>
      </c>
    </row>
    <row r="352" spans="1:12" ht="16.5" customHeight="1">
      <c r="A352" s="6" t="s">
        <v>28</v>
      </c>
      <c r="B352" s="22">
        <v>801</v>
      </c>
      <c r="C352" s="27" t="s">
        <v>380</v>
      </c>
      <c r="D352" s="27" t="s">
        <v>128</v>
      </c>
      <c r="E352" s="27" t="s">
        <v>496</v>
      </c>
      <c r="F352" s="27" t="s">
        <v>500</v>
      </c>
      <c r="G352" s="27" t="s">
        <v>69</v>
      </c>
      <c r="H352" s="27" t="s">
        <v>430</v>
      </c>
      <c r="I352" s="27"/>
      <c r="J352" s="13">
        <f>J353+J354</f>
        <v>100</v>
      </c>
      <c r="K352" s="13">
        <f>K353+K354</f>
        <v>100</v>
      </c>
      <c r="L352" s="13">
        <f>L353+L354</f>
        <v>100</v>
      </c>
    </row>
    <row r="353" spans="1:12" ht="30.75">
      <c r="A353" s="15" t="s">
        <v>189</v>
      </c>
      <c r="B353" s="22">
        <v>801</v>
      </c>
      <c r="C353" s="27" t="s">
        <v>380</v>
      </c>
      <c r="D353" s="27" t="s">
        <v>128</v>
      </c>
      <c r="E353" s="27" t="s">
        <v>496</v>
      </c>
      <c r="F353" s="27" t="s">
        <v>500</v>
      </c>
      <c r="G353" s="27" t="s">
        <v>69</v>
      </c>
      <c r="H353" s="27" t="s">
        <v>430</v>
      </c>
      <c r="I353" s="27" t="s">
        <v>425</v>
      </c>
      <c r="J353" s="13">
        <f>'прил муниц.программы '!J444</f>
        <v>10</v>
      </c>
      <c r="K353" s="13">
        <f>'прил муниц.программы '!K444</f>
        <v>10</v>
      </c>
      <c r="L353" s="13">
        <f>'прил муниц.программы '!L444</f>
        <v>10</v>
      </c>
    </row>
    <row r="354" spans="1:12" ht="15">
      <c r="A354" s="31" t="s">
        <v>450</v>
      </c>
      <c r="B354" s="22">
        <v>801</v>
      </c>
      <c r="C354" s="27" t="s">
        <v>380</v>
      </c>
      <c r="D354" s="27" t="s">
        <v>128</v>
      </c>
      <c r="E354" s="27" t="s">
        <v>496</v>
      </c>
      <c r="F354" s="27" t="s">
        <v>500</v>
      </c>
      <c r="G354" s="27" t="s">
        <v>69</v>
      </c>
      <c r="H354" s="27" t="s">
        <v>430</v>
      </c>
      <c r="I354" s="27" t="s">
        <v>507</v>
      </c>
      <c r="J354" s="13">
        <f>'прил муниц.программы '!J445</f>
        <v>90</v>
      </c>
      <c r="K354" s="13">
        <f>'прил муниц.программы '!K445</f>
        <v>90</v>
      </c>
      <c r="L354" s="13">
        <f>'прил муниц.программы '!L445</f>
        <v>90</v>
      </c>
    </row>
    <row r="355" spans="1:12" ht="30.75">
      <c r="A355" s="6" t="s">
        <v>67</v>
      </c>
      <c r="B355" s="22">
        <v>801</v>
      </c>
      <c r="C355" s="27" t="s">
        <v>380</v>
      </c>
      <c r="D355" s="27" t="s">
        <v>128</v>
      </c>
      <c r="E355" s="27" t="s">
        <v>496</v>
      </c>
      <c r="F355" s="27" t="s">
        <v>440</v>
      </c>
      <c r="G355" s="71"/>
      <c r="H355" s="71"/>
      <c r="I355" s="71"/>
      <c r="J355" s="13">
        <f>J356+J359</f>
        <v>150</v>
      </c>
      <c r="K355" s="13">
        <f>K356+K359</f>
        <v>150</v>
      </c>
      <c r="L355" s="13">
        <f>L356+L359</f>
        <v>150</v>
      </c>
    </row>
    <row r="356" spans="1:12" ht="93">
      <c r="A356" s="7" t="s">
        <v>163</v>
      </c>
      <c r="B356" s="22">
        <v>801</v>
      </c>
      <c r="C356" s="27" t="s">
        <v>380</v>
      </c>
      <c r="D356" s="27" t="s">
        <v>128</v>
      </c>
      <c r="E356" s="27" t="s">
        <v>496</v>
      </c>
      <c r="F356" s="27" t="s">
        <v>440</v>
      </c>
      <c r="G356" s="27" t="s">
        <v>380</v>
      </c>
      <c r="H356" s="27"/>
      <c r="I356" s="27"/>
      <c r="J356" s="13">
        <f aca="true" t="shared" si="55" ref="J356:L357">J357</f>
        <v>150</v>
      </c>
      <c r="K356" s="13">
        <f t="shared" si="55"/>
        <v>150</v>
      </c>
      <c r="L356" s="13">
        <f t="shared" si="55"/>
        <v>150</v>
      </c>
    </row>
    <row r="357" spans="1:12" ht="30.75">
      <c r="A357" s="6" t="s">
        <v>28</v>
      </c>
      <c r="B357" s="22">
        <v>801</v>
      </c>
      <c r="C357" s="27" t="s">
        <v>380</v>
      </c>
      <c r="D357" s="27" t="s">
        <v>128</v>
      </c>
      <c r="E357" s="27" t="s">
        <v>496</v>
      </c>
      <c r="F357" s="27" t="s">
        <v>440</v>
      </c>
      <c r="G357" s="27" t="s">
        <v>380</v>
      </c>
      <c r="H357" s="27" t="s">
        <v>430</v>
      </c>
      <c r="I357" s="27"/>
      <c r="J357" s="13">
        <f t="shared" si="55"/>
        <v>150</v>
      </c>
      <c r="K357" s="13">
        <f t="shared" si="55"/>
        <v>150</v>
      </c>
      <c r="L357" s="13">
        <f t="shared" si="55"/>
        <v>150</v>
      </c>
    </row>
    <row r="358" spans="1:12" ht="30.75">
      <c r="A358" s="15" t="s">
        <v>189</v>
      </c>
      <c r="B358" s="22">
        <v>801</v>
      </c>
      <c r="C358" s="27" t="s">
        <v>380</v>
      </c>
      <c r="D358" s="27" t="s">
        <v>128</v>
      </c>
      <c r="E358" s="27" t="s">
        <v>496</v>
      </c>
      <c r="F358" s="27" t="s">
        <v>440</v>
      </c>
      <c r="G358" s="27" t="s">
        <v>380</v>
      </c>
      <c r="H358" s="27" t="s">
        <v>430</v>
      </c>
      <c r="I358" s="27" t="s">
        <v>425</v>
      </c>
      <c r="J358" s="13">
        <f>'прил муниц.программы '!J459</f>
        <v>150</v>
      </c>
      <c r="K358" s="13">
        <f>'прил муниц.программы '!K459</f>
        <v>150</v>
      </c>
      <c r="L358" s="13">
        <f>'прил муниц.программы '!L459</f>
        <v>150</v>
      </c>
    </row>
    <row r="359" spans="1:12" ht="46.5">
      <c r="A359" s="7" t="s">
        <v>274</v>
      </c>
      <c r="B359" s="22">
        <v>801</v>
      </c>
      <c r="C359" s="27" t="s">
        <v>380</v>
      </c>
      <c r="D359" s="27" t="s">
        <v>128</v>
      </c>
      <c r="E359" s="27" t="s">
        <v>496</v>
      </c>
      <c r="F359" s="27" t="s">
        <v>440</v>
      </c>
      <c r="G359" s="27" t="s">
        <v>3</v>
      </c>
      <c r="H359" s="27"/>
      <c r="I359" s="27"/>
      <c r="J359" s="13">
        <f aca="true" t="shared" si="56" ref="J359:L360">J360</f>
        <v>0</v>
      </c>
      <c r="K359" s="13">
        <f t="shared" si="56"/>
        <v>0</v>
      </c>
      <c r="L359" s="13">
        <f t="shared" si="56"/>
        <v>0</v>
      </c>
    </row>
    <row r="360" spans="1:12" ht="30.75">
      <c r="A360" s="6" t="s">
        <v>28</v>
      </c>
      <c r="B360" s="22">
        <v>801</v>
      </c>
      <c r="C360" s="27" t="s">
        <v>380</v>
      </c>
      <c r="D360" s="27" t="s">
        <v>128</v>
      </c>
      <c r="E360" s="27" t="s">
        <v>496</v>
      </c>
      <c r="F360" s="27" t="s">
        <v>440</v>
      </c>
      <c r="G360" s="27" t="s">
        <v>3</v>
      </c>
      <c r="H360" s="27" t="s">
        <v>430</v>
      </c>
      <c r="I360" s="27"/>
      <c r="J360" s="13">
        <f t="shared" si="56"/>
        <v>0</v>
      </c>
      <c r="K360" s="13">
        <f t="shared" si="56"/>
        <v>0</v>
      </c>
      <c r="L360" s="13">
        <f t="shared" si="56"/>
        <v>0</v>
      </c>
    </row>
    <row r="361" spans="1:12" ht="30.75">
      <c r="A361" s="15" t="s">
        <v>189</v>
      </c>
      <c r="B361" s="22">
        <v>801</v>
      </c>
      <c r="C361" s="27" t="s">
        <v>380</v>
      </c>
      <c r="D361" s="27" t="s">
        <v>128</v>
      </c>
      <c r="E361" s="27" t="s">
        <v>496</v>
      </c>
      <c r="F361" s="27" t="s">
        <v>440</v>
      </c>
      <c r="G361" s="27" t="s">
        <v>3</v>
      </c>
      <c r="H361" s="27" t="s">
        <v>430</v>
      </c>
      <c r="I361" s="27" t="s">
        <v>425</v>
      </c>
      <c r="J361" s="13">
        <f>'прил муниц.программы '!J462</f>
        <v>0</v>
      </c>
      <c r="K361" s="13">
        <f>'прил муниц.программы '!K462</f>
        <v>0</v>
      </c>
      <c r="L361" s="13">
        <f>'прил муниц.программы '!L462</f>
        <v>0</v>
      </c>
    </row>
    <row r="362" spans="1:12" ht="30.75">
      <c r="A362" s="6" t="s">
        <v>63</v>
      </c>
      <c r="B362" s="22">
        <v>801</v>
      </c>
      <c r="C362" s="27" t="s">
        <v>380</v>
      </c>
      <c r="D362" s="27" t="s">
        <v>128</v>
      </c>
      <c r="E362" s="27" t="s">
        <v>496</v>
      </c>
      <c r="F362" s="27" t="s">
        <v>52</v>
      </c>
      <c r="G362" s="71"/>
      <c r="H362" s="71"/>
      <c r="I362" s="71"/>
      <c r="J362" s="13">
        <f>J363+J366</f>
        <v>2706.8</v>
      </c>
      <c r="K362" s="13">
        <f>K363+K366</f>
        <v>2706.8</v>
      </c>
      <c r="L362" s="13">
        <f>L363+L366</f>
        <v>2706.8</v>
      </c>
    </row>
    <row r="363" spans="1:12" ht="93">
      <c r="A363" s="6" t="s">
        <v>179</v>
      </c>
      <c r="B363" s="22">
        <v>801</v>
      </c>
      <c r="C363" s="27" t="s">
        <v>380</v>
      </c>
      <c r="D363" s="27" t="s">
        <v>128</v>
      </c>
      <c r="E363" s="27" t="s">
        <v>496</v>
      </c>
      <c r="F363" s="27" t="s">
        <v>52</v>
      </c>
      <c r="G363" s="27" t="s">
        <v>380</v>
      </c>
      <c r="H363" s="27"/>
      <c r="I363" s="27"/>
      <c r="J363" s="13">
        <f aca="true" t="shared" si="57" ref="J363:L364">J364</f>
        <v>2206.8</v>
      </c>
      <c r="K363" s="13">
        <f t="shared" si="57"/>
        <v>2206.8</v>
      </c>
      <c r="L363" s="13">
        <f t="shared" si="57"/>
        <v>2206.8</v>
      </c>
    </row>
    <row r="364" spans="1:12" ht="30.75">
      <c r="A364" s="6" t="s">
        <v>403</v>
      </c>
      <c r="B364" s="22">
        <v>801</v>
      </c>
      <c r="C364" s="27" t="s">
        <v>380</v>
      </c>
      <c r="D364" s="27" t="s">
        <v>128</v>
      </c>
      <c r="E364" s="27" t="s">
        <v>496</v>
      </c>
      <c r="F364" s="27" t="s">
        <v>52</v>
      </c>
      <c r="G364" s="27" t="s">
        <v>380</v>
      </c>
      <c r="H364" s="27" t="s">
        <v>9</v>
      </c>
      <c r="I364" s="27"/>
      <c r="J364" s="13">
        <f t="shared" si="57"/>
        <v>2206.8</v>
      </c>
      <c r="K364" s="13">
        <f t="shared" si="57"/>
        <v>2206.8</v>
      </c>
      <c r="L364" s="13">
        <f t="shared" si="57"/>
        <v>2206.8</v>
      </c>
    </row>
    <row r="365" spans="1:12" ht="46.5">
      <c r="A365" s="15" t="s">
        <v>207</v>
      </c>
      <c r="B365" s="22">
        <v>801</v>
      </c>
      <c r="C365" s="27" t="s">
        <v>380</v>
      </c>
      <c r="D365" s="27" t="s">
        <v>128</v>
      </c>
      <c r="E365" s="27" t="s">
        <v>496</v>
      </c>
      <c r="F365" s="27" t="s">
        <v>52</v>
      </c>
      <c r="G365" s="27" t="s">
        <v>380</v>
      </c>
      <c r="H365" s="27" t="s">
        <v>9</v>
      </c>
      <c r="I365" s="27" t="s">
        <v>504</v>
      </c>
      <c r="J365" s="13">
        <f>'прил муниц.программы '!J466</f>
        <v>2206.8</v>
      </c>
      <c r="K365" s="13">
        <f>'прил муниц.программы '!K466</f>
        <v>2206.8</v>
      </c>
      <c r="L365" s="13">
        <f>'прил муниц.программы '!L466</f>
        <v>2206.8</v>
      </c>
    </row>
    <row r="366" spans="1:12" ht="46.5">
      <c r="A366" s="6" t="s">
        <v>315</v>
      </c>
      <c r="B366" s="22">
        <v>801</v>
      </c>
      <c r="C366" s="27" t="s">
        <v>380</v>
      </c>
      <c r="D366" s="27" t="s">
        <v>128</v>
      </c>
      <c r="E366" s="27" t="s">
        <v>496</v>
      </c>
      <c r="F366" s="27" t="s">
        <v>52</v>
      </c>
      <c r="G366" s="27" t="s">
        <v>3</v>
      </c>
      <c r="H366" s="27"/>
      <c r="I366" s="27"/>
      <c r="J366" s="13">
        <f aca="true" t="shared" si="58" ref="J366:L367">J367</f>
        <v>500</v>
      </c>
      <c r="K366" s="13">
        <f t="shared" si="58"/>
        <v>500</v>
      </c>
      <c r="L366" s="13">
        <f t="shared" si="58"/>
        <v>500</v>
      </c>
    </row>
    <row r="367" spans="1:12" ht="46.5">
      <c r="A367" s="6" t="s">
        <v>193</v>
      </c>
      <c r="B367" s="22">
        <v>801</v>
      </c>
      <c r="C367" s="27" t="s">
        <v>380</v>
      </c>
      <c r="D367" s="27" t="s">
        <v>128</v>
      </c>
      <c r="E367" s="27" t="s">
        <v>496</v>
      </c>
      <c r="F367" s="27" t="s">
        <v>52</v>
      </c>
      <c r="G367" s="27" t="s">
        <v>3</v>
      </c>
      <c r="H367" s="27" t="s">
        <v>376</v>
      </c>
      <c r="I367" s="27"/>
      <c r="J367" s="13">
        <f t="shared" si="58"/>
        <v>500</v>
      </c>
      <c r="K367" s="13">
        <f t="shared" si="58"/>
        <v>500</v>
      </c>
      <c r="L367" s="13">
        <f t="shared" si="58"/>
        <v>500</v>
      </c>
    </row>
    <row r="368" spans="1:12" ht="46.5">
      <c r="A368" s="15" t="s">
        <v>207</v>
      </c>
      <c r="B368" s="22">
        <v>801</v>
      </c>
      <c r="C368" s="27" t="s">
        <v>380</v>
      </c>
      <c r="D368" s="27" t="s">
        <v>128</v>
      </c>
      <c r="E368" s="27" t="s">
        <v>496</v>
      </c>
      <c r="F368" s="27" t="s">
        <v>52</v>
      </c>
      <c r="G368" s="27" t="s">
        <v>3</v>
      </c>
      <c r="H368" s="27" t="s">
        <v>376</v>
      </c>
      <c r="I368" s="27" t="s">
        <v>504</v>
      </c>
      <c r="J368" s="13">
        <f>'прил муниц.программы '!J469</f>
        <v>500</v>
      </c>
      <c r="K368" s="13">
        <f>'прил муниц.программы '!K469</f>
        <v>500</v>
      </c>
      <c r="L368" s="13">
        <f>'прил муниц.программы '!L469</f>
        <v>500</v>
      </c>
    </row>
    <row r="369" spans="1:12" ht="50.25">
      <c r="A369" s="100" t="s">
        <v>491</v>
      </c>
      <c r="B369" s="22">
        <v>801</v>
      </c>
      <c r="C369" s="27" t="s">
        <v>380</v>
      </c>
      <c r="D369" s="27" t="s">
        <v>128</v>
      </c>
      <c r="E369" s="101" t="s">
        <v>170</v>
      </c>
      <c r="F369" s="101"/>
      <c r="G369" s="95"/>
      <c r="H369" s="95"/>
      <c r="I369" s="101"/>
      <c r="J369" s="13">
        <f>J370+J385</f>
        <v>34047</v>
      </c>
      <c r="K369" s="13">
        <f>K370+K385</f>
        <v>34925</v>
      </c>
      <c r="L369" s="13">
        <f>L370+L385</f>
        <v>32599.3</v>
      </c>
    </row>
    <row r="370" spans="1:12" ht="62.25">
      <c r="A370" s="6" t="s">
        <v>263</v>
      </c>
      <c r="B370" s="22">
        <v>801</v>
      </c>
      <c r="C370" s="27" t="s">
        <v>380</v>
      </c>
      <c r="D370" s="27" t="s">
        <v>128</v>
      </c>
      <c r="E370" s="27" t="s">
        <v>170</v>
      </c>
      <c r="F370" s="27" t="s">
        <v>500</v>
      </c>
      <c r="G370" s="71"/>
      <c r="H370" s="71"/>
      <c r="I370" s="71"/>
      <c r="J370" s="13">
        <f>J371</f>
        <v>16647.7</v>
      </c>
      <c r="K370" s="13">
        <f>K371</f>
        <v>17580.699999999997</v>
      </c>
      <c r="L370" s="13">
        <f>L371</f>
        <v>15780.7</v>
      </c>
    </row>
    <row r="371" spans="1:12" ht="62.25">
      <c r="A371" s="106" t="s">
        <v>490</v>
      </c>
      <c r="B371" s="22">
        <v>801</v>
      </c>
      <c r="C371" s="27" t="s">
        <v>380</v>
      </c>
      <c r="D371" s="27" t="s">
        <v>128</v>
      </c>
      <c r="E371" s="27" t="s">
        <v>170</v>
      </c>
      <c r="F371" s="27" t="s">
        <v>500</v>
      </c>
      <c r="G371" s="27" t="s">
        <v>380</v>
      </c>
      <c r="H371" s="27"/>
      <c r="I371" s="27"/>
      <c r="J371" s="13">
        <f>J372+J375+J377+J379+J381+J383</f>
        <v>16647.7</v>
      </c>
      <c r="K371" s="13">
        <f>K372+K375+K377+K379+K381+K383</f>
        <v>17580.699999999997</v>
      </c>
      <c r="L371" s="13">
        <f>L372+L375+L377+L379+L381+L383</f>
        <v>15780.7</v>
      </c>
    </row>
    <row r="372" spans="1:12" ht="30.75">
      <c r="A372" s="6" t="s">
        <v>392</v>
      </c>
      <c r="B372" s="22">
        <v>801</v>
      </c>
      <c r="C372" s="27" t="s">
        <v>380</v>
      </c>
      <c r="D372" s="27" t="s">
        <v>128</v>
      </c>
      <c r="E372" s="27" t="s">
        <v>170</v>
      </c>
      <c r="F372" s="27" t="s">
        <v>500</v>
      </c>
      <c r="G372" s="27" t="s">
        <v>380</v>
      </c>
      <c r="H372" s="27" t="s">
        <v>19</v>
      </c>
      <c r="I372" s="27"/>
      <c r="J372" s="13">
        <f>J373+J374</f>
        <v>16064.7</v>
      </c>
      <c r="K372" s="13">
        <f>K373+K374</f>
        <v>16997.699999999997</v>
      </c>
      <c r="L372" s="13">
        <f>L373+L374</f>
        <v>15197.7</v>
      </c>
    </row>
    <row r="373" spans="1:12" ht="30.75">
      <c r="A373" s="15" t="s">
        <v>189</v>
      </c>
      <c r="B373" s="22">
        <v>801</v>
      </c>
      <c r="C373" s="27" t="s">
        <v>380</v>
      </c>
      <c r="D373" s="27" t="s">
        <v>128</v>
      </c>
      <c r="E373" s="27" t="s">
        <v>170</v>
      </c>
      <c r="F373" s="27" t="s">
        <v>500</v>
      </c>
      <c r="G373" s="27" t="s">
        <v>380</v>
      </c>
      <c r="H373" s="27" t="s">
        <v>19</v>
      </c>
      <c r="I373" s="27" t="s">
        <v>425</v>
      </c>
      <c r="J373" s="13">
        <f>'прил муниц.программы '!J551</f>
        <v>15439.5</v>
      </c>
      <c r="K373" s="13">
        <f>'прил муниц.программы '!K551</f>
        <v>16372.499999999998</v>
      </c>
      <c r="L373" s="13">
        <f>'прил муниц.программы '!L551</f>
        <v>14572.5</v>
      </c>
    </row>
    <row r="374" spans="1:12" ht="15">
      <c r="A374" s="15" t="s">
        <v>443</v>
      </c>
      <c r="B374" s="22">
        <v>801</v>
      </c>
      <c r="C374" s="27" t="s">
        <v>380</v>
      </c>
      <c r="D374" s="27" t="s">
        <v>128</v>
      </c>
      <c r="E374" s="27" t="s">
        <v>170</v>
      </c>
      <c r="F374" s="27" t="s">
        <v>500</v>
      </c>
      <c r="G374" s="27" t="s">
        <v>380</v>
      </c>
      <c r="H374" s="27" t="s">
        <v>19</v>
      </c>
      <c r="I374" s="27" t="s">
        <v>540</v>
      </c>
      <c r="J374" s="13">
        <f>'прил муниц.программы '!J552</f>
        <v>625.2</v>
      </c>
      <c r="K374" s="13">
        <f>'прил муниц.программы '!K552</f>
        <v>625.2</v>
      </c>
      <c r="L374" s="13">
        <f>'прил муниц.программы '!L552</f>
        <v>625.2</v>
      </c>
    </row>
    <row r="375" spans="1:12" ht="15">
      <c r="A375" s="6" t="s">
        <v>233</v>
      </c>
      <c r="B375" s="22">
        <v>801</v>
      </c>
      <c r="C375" s="27" t="s">
        <v>380</v>
      </c>
      <c r="D375" s="27" t="s">
        <v>128</v>
      </c>
      <c r="E375" s="27" t="s">
        <v>170</v>
      </c>
      <c r="F375" s="27" t="s">
        <v>500</v>
      </c>
      <c r="G375" s="27" t="s">
        <v>380</v>
      </c>
      <c r="H375" s="27" t="s">
        <v>349</v>
      </c>
      <c r="I375" s="27"/>
      <c r="J375" s="13">
        <f>J376</f>
        <v>250</v>
      </c>
      <c r="K375" s="13">
        <f>K376</f>
        <v>250</v>
      </c>
      <c r="L375" s="13">
        <f>L376</f>
        <v>250</v>
      </c>
    </row>
    <row r="376" spans="1:12" ht="30.75">
      <c r="A376" s="15" t="s">
        <v>189</v>
      </c>
      <c r="B376" s="22">
        <v>801</v>
      </c>
      <c r="C376" s="27" t="s">
        <v>380</v>
      </c>
      <c r="D376" s="27" t="s">
        <v>128</v>
      </c>
      <c r="E376" s="27" t="s">
        <v>170</v>
      </c>
      <c r="F376" s="27" t="s">
        <v>500</v>
      </c>
      <c r="G376" s="27" t="s">
        <v>380</v>
      </c>
      <c r="H376" s="27" t="s">
        <v>349</v>
      </c>
      <c r="I376" s="27" t="s">
        <v>425</v>
      </c>
      <c r="J376" s="13">
        <f>'прил муниц.программы '!J554</f>
        <v>250</v>
      </c>
      <c r="K376" s="13">
        <f>'прил муниц.программы '!K554</f>
        <v>250</v>
      </c>
      <c r="L376" s="13">
        <f>'прил муниц.программы '!L554</f>
        <v>250</v>
      </c>
    </row>
    <row r="377" spans="1:12" ht="93">
      <c r="A377" s="6" t="s">
        <v>449</v>
      </c>
      <c r="B377" s="22">
        <v>801</v>
      </c>
      <c r="C377" s="27" t="s">
        <v>380</v>
      </c>
      <c r="D377" s="27" t="s">
        <v>128</v>
      </c>
      <c r="E377" s="27" t="s">
        <v>170</v>
      </c>
      <c r="F377" s="27" t="s">
        <v>500</v>
      </c>
      <c r="G377" s="27" t="s">
        <v>380</v>
      </c>
      <c r="H377" s="27" t="s">
        <v>38</v>
      </c>
      <c r="I377" s="27"/>
      <c r="J377" s="13">
        <f>J378</f>
        <v>66</v>
      </c>
      <c r="K377" s="13">
        <f>K378</f>
        <v>66</v>
      </c>
      <c r="L377" s="13">
        <f>L378</f>
        <v>66</v>
      </c>
    </row>
    <row r="378" spans="1:12" ht="30.75">
      <c r="A378" s="15" t="s">
        <v>189</v>
      </c>
      <c r="B378" s="22">
        <v>801</v>
      </c>
      <c r="C378" s="27" t="s">
        <v>380</v>
      </c>
      <c r="D378" s="27" t="s">
        <v>128</v>
      </c>
      <c r="E378" s="27" t="s">
        <v>170</v>
      </c>
      <c r="F378" s="27" t="s">
        <v>500</v>
      </c>
      <c r="G378" s="27" t="s">
        <v>380</v>
      </c>
      <c r="H378" s="27" t="s">
        <v>38</v>
      </c>
      <c r="I378" s="27" t="s">
        <v>425</v>
      </c>
      <c r="J378" s="13">
        <f>'прил муниц.программы '!J558</f>
        <v>66</v>
      </c>
      <c r="K378" s="13">
        <f>'прил муниц.программы '!K558</f>
        <v>66</v>
      </c>
      <c r="L378" s="13">
        <f>'прил муниц.программы '!L558</f>
        <v>66</v>
      </c>
    </row>
    <row r="379" spans="1:12" ht="78">
      <c r="A379" s="6" t="s">
        <v>55</v>
      </c>
      <c r="B379" s="22">
        <v>801</v>
      </c>
      <c r="C379" s="27" t="s">
        <v>380</v>
      </c>
      <c r="D379" s="27" t="s">
        <v>128</v>
      </c>
      <c r="E379" s="27" t="s">
        <v>170</v>
      </c>
      <c r="F379" s="27" t="s">
        <v>500</v>
      </c>
      <c r="G379" s="27" t="s">
        <v>380</v>
      </c>
      <c r="H379" s="27" t="s">
        <v>444</v>
      </c>
      <c r="I379" s="27"/>
      <c r="J379" s="13">
        <f>J380</f>
        <v>267</v>
      </c>
      <c r="K379" s="13">
        <f>K380</f>
        <v>267</v>
      </c>
      <c r="L379" s="13">
        <f>L380</f>
        <v>267</v>
      </c>
    </row>
    <row r="380" spans="1:12" ht="30.75">
      <c r="A380" s="15" t="s">
        <v>189</v>
      </c>
      <c r="B380" s="22">
        <v>801</v>
      </c>
      <c r="C380" s="27" t="s">
        <v>380</v>
      </c>
      <c r="D380" s="27" t="s">
        <v>128</v>
      </c>
      <c r="E380" s="27" t="s">
        <v>170</v>
      </c>
      <c r="F380" s="27" t="s">
        <v>500</v>
      </c>
      <c r="G380" s="27" t="s">
        <v>380</v>
      </c>
      <c r="H380" s="27" t="s">
        <v>444</v>
      </c>
      <c r="I380" s="27" t="s">
        <v>425</v>
      </c>
      <c r="J380" s="13">
        <f>'прил муниц.программы '!J560</f>
        <v>267</v>
      </c>
      <c r="K380" s="13">
        <f>'прил муниц.программы '!K560</f>
        <v>267</v>
      </c>
      <c r="L380" s="13">
        <f>'прил муниц.программы '!L560</f>
        <v>267</v>
      </c>
    </row>
    <row r="381" spans="1:12" ht="15">
      <c r="A381" s="6" t="s">
        <v>35</v>
      </c>
      <c r="B381" s="22">
        <v>801</v>
      </c>
      <c r="C381" s="27" t="s">
        <v>380</v>
      </c>
      <c r="D381" s="27" t="s">
        <v>128</v>
      </c>
      <c r="E381" s="27" t="s">
        <v>170</v>
      </c>
      <c r="F381" s="27" t="s">
        <v>500</v>
      </c>
      <c r="G381" s="27" t="s">
        <v>380</v>
      </c>
      <c r="H381" s="27" t="s">
        <v>497</v>
      </c>
      <c r="I381" s="27"/>
      <c r="J381" s="13">
        <f>J382</f>
        <v>0</v>
      </c>
      <c r="K381" s="13">
        <f>K382</f>
        <v>0</v>
      </c>
      <c r="L381" s="13">
        <f>L382</f>
        <v>0</v>
      </c>
    </row>
    <row r="382" spans="1:12" ht="30.75">
      <c r="A382" s="15" t="s">
        <v>189</v>
      </c>
      <c r="B382" s="22">
        <v>801</v>
      </c>
      <c r="C382" s="27" t="s">
        <v>380</v>
      </c>
      <c r="D382" s="27" t="s">
        <v>128</v>
      </c>
      <c r="E382" s="27" t="s">
        <v>170</v>
      </c>
      <c r="F382" s="27" t="s">
        <v>500</v>
      </c>
      <c r="G382" s="27" t="s">
        <v>380</v>
      </c>
      <c r="H382" s="27" t="s">
        <v>497</v>
      </c>
      <c r="I382" s="27" t="s">
        <v>425</v>
      </c>
      <c r="J382" s="13">
        <f>'прил муниц.программы '!J562</f>
        <v>0</v>
      </c>
      <c r="K382" s="13">
        <f>'прил муниц.программы '!K562</f>
        <v>0</v>
      </c>
      <c r="L382" s="13">
        <f>'прил муниц.программы '!L562</f>
        <v>0</v>
      </c>
    </row>
    <row r="383" spans="1:12" ht="15">
      <c r="A383" s="6" t="s">
        <v>253</v>
      </c>
      <c r="B383" s="22">
        <v>801</v>
      </c>
      <c r="C383" s="27" t="s">
        <v>380</v>
      </c>
      <c r="D383" s="27" t="s">
        <v>128</v>
      </c>
      <c r="E383" s="27" t="s">
        <v>170</v>
      </c>
      <c r="F383" s="27" t="s">
        <v>500</v>
      </c>
      <c r="G383" s="27" t="s">
        <v>380</v>
      </c>
      <c r="H383" s="27" t="s">
        <v>334</v>
      </c>
      <c r="I383" s="27"/>
      <c r="J383" s="13">
        <f>J384</f>
        <v>0</v>
      </c>
      <c r="K383" s="13">
        <f>K384</f>
        <v>0</v>
      </c>
      <c r="L383" s="13">
        <f>L384</f>
        <v>0</v>
      </c>
    </row>
    <row r="384" spans="1:12" ht="30.75">
      <c r="A384" s="15" t="s">
        <v>189</v>
      </c>
      <c r="B384" s="22">
        <v>801</v>
      </c>
      <c r="C384" s="27" t="s">
        <v>380</v>
      </c>
      <c r="D384" s="27" t="s">
        <v>128</v>
      </c>
      <c r="E384" s="27" t="s">
        <v>170</v>
      </c>
      <c r="F384" s="27" t="s">
        <v>500</v>
      </c>
      <c r="G384" s="27" t="s">
        <v>380</v>
      </c>
      <c r="H384" s="27" t="s">
        <v>334</v>
      </c>
      <c r="I384" s="27" t="s">
        <v>425</v>
      </c>
      <c r="J384" s="13">
        <f>'прил муниц.программы '!J564</f>
        <v>0</v>
      </c>
      <c r="K384" s="13">
        <f>'прил муниц.программы '!K564</f>
        <v>0</v>
      </c>
      <c r="L384" s="13">
        <f>'прил муниц.программы '!L564</f>
        <v>0</v>
      </c>
    </row>
    <row r="385" spans="1:12" ht="30.75">
      <c r="A385" s="6" t="s">
        <v>190</v>
      </c>
      <c r="B385" s="22">
        <v>801</v>
      </c>
      <c r="C385" s="27" t="s">
        <v>380</v>
      </c>
      <c r="D385" s="27" t="s">
        <v>128</v>
      </c>
      <c r="E385" s="27" t="s">
        <v>170</v>
      </c>
      <c r="F385" s="27" t="s">
        <v>359</v>
      </c>
      <c r="G385" s="71"/>
      <c r="H385" s="71"/>
      <c r="I385" s="27"/>
      <c r="J385" s="13">
        <f>J386</f>
        <v>17399.3</v>
      </c>
      <c r="K385" s="13">
        <f>K386</f>
        <v>17344.3</v>
      </c>
      <c r="L385" s="13">
        <f>L386</f>
        <v>16818.6</v>
      </c>
    </row>
    <row r="386" spans="1:12" ht="78">
      <c r="A386" s="106" t="s">
        <v>377</v>
      </c>
      <c r="B386" s="22">
        <v>801</v>
      </c>
      <c r="C386" s="27" t="s">
        <v>380</v>
      </c>
      <c r="D386" s="27" t="s">
        <v>128</v>
      </c>
      <c r="E386" s="27" t="s">
        <v>170</v>
      </c>
      <c r="F386" s="27" t="s">
        <v>359</v>
      </c>
      <c r="G386" s="27" t="s">
        <v>380</v>
      </c>
      <c r="H386" s="27"/>
      <c r="I386" s="27"/>
      <c r="J386" s="13">
        <f>J387+J389+J391</f>
        <v>17399.3</v>
      </c>
      <c r="K386" s="13">
        <f>K387+K389+K391</f>
        <v>17344.3</v>
      </c>
      <c r="L386" s="13">
        <f>L387+L389+L391</f>
        <v>16818.6</v>
      </c>
    </row>
    <row r="387" spans="1:12" ht="30.75">
      <c r="A387" s="6" t="s">
        <v>392</v>
      </c>
      <c r="B387" s="22">
        <v>801</v>
      </c>
      <c r="C387" s="27" t="s">
        <v>380</v>
      </c>
      <c r="D387" s="27" t="s">
        <v>128</v>
      </c>
      <c r="E387" s="27" t="s">
        <v>170</v>
      </c>
      <c r="F387" s="27" t="s">
        <v>359</v>
      </c>
      <c r="G387" s="27" t="s">
        <v>380</v>
      </c>
      <c r="H387" s="27" t="s">
        <v>19</v>
      </c>
      <c r="I387" s="27"/>
      <c r="J387" s="13">
        <f>J388</f>
        <v>11710.3</v>
      </c>
      <c r="K387" s="13">
        <f>K388</f>
        <v>11655.3</v>
      </c>
      <c r="L387" s="13">
        <f>L388</f>
        <v>11655.3</v>
      </c>
    </row>
    <row r="388" spans="1:12" ht="15">
      <c r="A388" s="15" t="s">
        <v>49</v>
      </c>
      <c r="B388" s="22">
        <v>801</v>
      </c>
      <c r="C388" s="27" t="s">
        <v>380</v>
      </c>
      <c r="D388" s="27" t="s">
        <v>128</v>
      </c>
      <c r="E388" s="27" t="s">
        <v>170</v>
      </c>
      <c r="F388" s="27" t="s">
        <v>359</v>
      </c>
      <c r="G388" s="27" t="s">
        <v>380</v>
      </c>
      <c r="H388" s="27" t="s">
        <v>19</v>
      </c>
      <c r="I388" s="27" t="s">
        <v>339</v>
      </c>
      <c r="J388" s="13">
        <f>'прил муниц.программы '!J568</f>
        <v>11710.3</v>
      </c>
      <c r="K388" s="13">
        <f>'прил муниц.программы '!K568</f>
        <v>11655.3</v>
      </c>
      <c r="L388" s="13">
        <f>'прил муниц.программы '!L568</f>
        <v>11655.3</v>
      </c>
    </row>
    <row r="389" spans="1:12" s="131" customFormat="1" ht="62.25">
      <c r="A389" s="76" t="s">
        <v>601</v>
      </c>
      <c r="B389" s="22">
        <v>801</v>
      </c>
      <c r="C389" s="27" t="s">
        <v>380</v>
      </c>
      <c r="D389" s="27" t="s">
        <v>128</v>
      </c>
      <c r="E389" s="27" t="s">
        <v>170</v>
      </c>
      <c r="F389" s="27" t="s">
        <v>359</v>
      </c>
      <c r="G389" s="27" t="s">
        <v>380</v>
      </c>
      <c r="H389" s="27" t="s">
        <v>347</v>
      </c>
      <c r="I389" s="27"/>
      <c r="J389" s="13">
        <f>J390</f>
        <v>5163.3</v>
      </c>
      <c r="K389" s="13">
        <f>K390</f>
        <v>5163.3</v>
      </c>
      <c r="L389" s="13">
        <f>L390</f>
        <v>5163.3</v>
      </c>
    </row>
    <row r="390" spans="1:12" s="131" customFormat="1" ht="15">
      <c r="A390" s="15" t="s">
        <v>49</v>
      </c>
      <c r="B390" s="22">
        <v>801</v>
      </c>
      <c r="C390" s="27" t="s">
        <v>380</v>
      </c>
      <c r="D390" s="27" t="s">
        <v>128</v>
      </c>
      <c r="E390" s="27" t="s">
        <v>170</v>
      </c>
      <c r="F390" s="27" t="s">
        <v>359</v>
      </c>
      <c r="G390" s="27" t="s">
        <v>380</v>
      </c>
      <c r="H390" s="27" t="s">
        <v>347</v>
      </c>
      <c r="I390" s="27" t="s">
        <v>339</v>
      </c>
      <c r="J390" s="13">
        <f>'прил муниц.программы '!J570</f>
        <v>5163.3</v>
      </c>
      <c r="K390" s="13">
        <f>'прил муниц.программы '!K570</f>
        <v>5163.3</v>
      </c>
      <c r="L390" s="13">
        <f>'прил муниц.программы '!L570</f>
        <v>5163.3</v>
      </c>
    </row>
    <row r="391" spans="1:12" s="131" customFormat="1" ht="46.5">
      <c r="A391" s="6" t="s">
        <v>448</v>
      </c>
      <c r="B391" s="22">
        <v>801</v>
      </c>
      <c r="C391" s="27" t="s">
        <v>380</v>
      </c>
      <c r="D391" s="27" t="s">
        <v>128</v>
      </c>
      <c r="E391" s="27" t="s">
        <v>170</v>
      </c>
      <c r="F391" s="27" t="s">
        <v>359</v>
      </c>
      <c r="G391" s="27" t="s">
        <v>380</v>
      </c>
      <c r="H391" s="27" t="s">
        <v>118</v>
      </c>
      <c r="I391" s="27"/>
      <c r="J391" s="13">
        <f>J392</f>
        <v>525.7</v>
      </c>
      <c r="K391" s="13">
        <f>K392</f>
        <v>525.7</v>
      </c>
      <c r="L391" s="13">
        <f>L392</f>
        <v>0</v>
      </c>
    </row>
    <row r="392" spans="1:12" s="131" customFormat="1" ht="15">
      <c r="A392" s="15" t="s">
        <v>49</v>
      </c>
      <c r="B392" s="22">
        <v>801</v>
      </c>
      <c r="C392" s="27" t="s">
        <v>380</v>
      </c>
      <c r="D392" s="27" t="s">
        <v>128</v>
      </c>
      <c r="E392" s="27" t="s">
        <v>170</v>
      </c>
      <c r="F392" s="27" t="s">
        <v>359</v>
      </c>
      <c r="G392" s="27" t="s">
        <v>380</v>
      </c>
      <c r="H392" s="27" t="s">
        <v>118</v>
      </c>
      <c r="I392" s="27" t="s">
        <v>339</v>
      </c>
      <c r="J392" s="13">
        <f>'прил муниц.программы '!J572</f>
        <v>525.7</v>
      </c>
      <c r="K392" s="13">
        <f>'прил муниц.программы '!K572</f>
        <v>525.7</v>
      </c>
      <c r="L392" s="13">
        <f>'прил муниц.программы '!L572</f>
        <v>0</v>
      </c>
    </row>
    <row r="393" spans="1:12" ht="30.75">
      <c r="A393" s="6" t="s">
        <v>120</v>
      </c>
      <c r="B393" s="22">
        <v>801</v>
      </c>
      <c r="C393" s="27" t="s">
        <v>380</v>
      </c>
      <c r="D393" s="27" t="s">
        <v>128</v>
      </c>
      <c r="E393" s="27" t="s">
        <v>53</v>
      </c>
      <c r="F393" s="27"/>
      <c r="G393" s="27"/>
      <c r="H393" s="27"/>
      <c r="I393" s="27"/>
      <c r="J393" s="13">
        <f>J396+J399+J394</f>
        <v>1553.5</v>
      </c>
      <c r="K393" s="13">
        <f>K396+K399+K394</f>
        <v>269</v>
      </c>
      <c r="L393" s="13">
        <f>L396+L399+L394</f>
        <v>269</v>
      </c>
    </row>
    <row r="394" spans="1:12" ht="30.75">
      <c r="A394" s="6" t="s">
        <v>392</v>
      </c>
      <c r="B394" s="22">
        <v>801</v>
      </c>
      <c r="C394" s="27" t="s">
        <v>380</v>
      </c>
      <c r="D394" s="27" t="s">
        <v>128</v>
      </c>
      <c r="E394" s="27" t="s">
        <v>53</v>
      </c>
      <c r="F394" s="27" t="s">
        <v>264</v>
      </c>
      <c r="G394" s="27" t="s">
        <v>369</v>
      </c>
      <c r="H394" s="27" t="s">
        <v>19</v>
      </c>
      <c r="I394" s="27"/>
      <c r="J394" s="13">
        <f>J395</f>
        <v>370</v>
      </c>
      <c r="K394" s="13">
        <f>K395</f>
        <v>0</v>
      </c>
      <c r="L394" s="13">
        <f>L395</f>
        <v>0</v>
      </c>
    </row>
    <row r="395" spans="1:12" ht="15">
      <c r="A395" s="65" t="s">
        <v>224</v>
      </c>
      <c r="B395" s="22">
        <v>801</v>
      </c>
      <c r="C395" s="27" t="s">
        <v>380</v>
      </c>
      <c r="D395" s="27" t="s">
        <v>128</v>
      </c>
      <c r="E395" s="27" t="s">
        <v>53</v>
      </c>
      <c r="F395" s="27" t="s">
        <v>264</v>
      </c>
      <c r="G395" s="27" t="s">
        <v>369</v>
      </c>
      <c r="H395" s="27" t="s">
        <v>19</v>
      </c>
      <c r="I395" s="27" t="s">
        <v>399</v>
      </c>
      <c r="J395" s="13">
        <v>370</v>
      </c>
      <c r="K395" s="13">
        <v>0</v>
      </c>
      <c r="L395" s="13">
        <v>0</v>
      </c>
    </row>
    <row r="396" spans="1:12" ht="15">
      <c r="A396" s="103" t="s">
        <v>542</v>
      </c>
      <c r="B396" s="22">
        <v>801</v>
      </c>
      <c r="C396" s="27" t="s">
        <v>380</v>
      </c>
      <c r="D396" s="27" t="s">
        <v>128</v>
      </c>
      <c r="E396" s="27" t="s">
        <v>53</v>
      </c>
      <c r="F396" s="27" t="s">
        <v>264</v>
      </c>
      <c r="G396" s="27" t="s">
        <v>369</v>
      </c>
      <c r="H396" s="27" t="s">
        <v>553</v>
      </c>
      <c r="I396" s="27"/>
      <c r="J396" s="13">
        <f>J397+J398</f>
        <v>269</v>
      </c>
      <c r="K396" s="13">
        <f>K397+K398</f>
        <v>269</v>
      </c>
      <c r="L396" s="13">
        <f>L397+L398</f>
        <v>269</v>
      </c>
    </row>
    <row r="397" spans="1:12" ht="30.75">
      <c r="A397" s="99" t="s">
        <v>189</v>
      </c>
      <c r="B397" s="22">
        <v>801</v>
      </c>
      <c r="C397" s="27" t="s">
        <v>380</v>
      </c>
      <c r="D397" s="27" t="s">
        <v>128</v>
      </c>
      <c r="E397" s="27" t="s">
        <v>53</v>
      </c>
      <c r="F397" s="27" t="s">
        <v>264</v>
      </c>
      <c r="G397" s="27" t="s">
        <v>369</v>
      </c>
      <c r="H397" s="27" t="s">
        <v>553</v>
      </c>
      <c r="I397" s="27" t="s">
        <v>425</v>
      </c>
      <c r="J397" s="13"/>
      <c r="K397" s="13"/>
      <c r="L397" s="13"/>
    </row>
    <row r="398" spans="1:12" ht="15">
      <c r="A398" s="99" t="s">
        <v>450</v>
      </c>
      <c r="B398" s="22">
        <v>801</v>
      </c>
      <c r="C398" s="27" t="s">
        <v>380</v>
      </c>
      <c r="D398" s="27" t="s">
        <v>128</v>
      </c>
      <c r="E398" s="27" t="s">
        <v>53</v>
      </c>
      <c r="F398" s="27" t="s">
        <v>264</v>
      </c>
      <c r="G398" s="27" t="s">
        <v>369</v>
      </c>
      <c r="H398" s="27" t="s">
        <v>553</v>
      </c>
      <c r="I398" s="27" t="s">
        <v>507</v>
      </c>
      <c r="J398" s="13">
        <v>269</v>
      </c>
      <c r="K398" s="13">
        <v>269</v>
      </c>
      <c r="L398" s="13">
        <v>269</v>
      </c>
    </row>
    <row r="399" spans="1:12" ht="78">
      <c r="A399" s="103" t="s">
        <v>617</v>
      </c>
      <c r="B399" s="22">
        <v>801</v>
      </c>
      <c r="C399" s="27" t="s">
        <v>380</v>
      </c>
      <c r="D399" s="27" t="s">
        <v>128</v>
      </c>
      <c r="E399" s="27" t="s">
        <v>53</v>
      </c>
      <c r="F399" s="27" t="s">
        <v>264</v>
      </c>
      <c r="G399" s="27" t="s">
        <v>369</v>
      </c>
      <c r="H399" s="27" t="s">
        <v>616</v>
      </c>
      <c r="I399" s="27"/>
      <c r="J399" s="13">
        <f>J400</f>
        <v>914.5</v>
      </c>
      <c r="K399" s="13">
        <f>K400</f>
        <v>0</v>
      </c>
      <c r="L399" s="13">
        <f>L400</f>
        <v>0</v>
      </c>
    </row>
    <row r="400" spans="1:12" ht="30.75">
      <c r="A400" s="99" t="s">
        <v>189</v>
      </c>
      <c r="B400" s="22">
        <v>801</v>
      </c>
      <c r="C400" s="27" t="s">
        <v>380</v>
      </c>
      <c r="D400" s="27" t="s">
        <v>128</v>
      </c>
      <c r="E400" s="27" t="s">
        <v>53</v>
      </c>
      <c r="F400" s="27" t="s">
        <v>264</v>
      </c>
      <c r="G400" s="27" t="s">
        <v>369</v>
      </c>
      <c r="H400" s="27" t="s">
        <v>616</v>
      </c>
      <c r="I400" s="27" t="s">
        <v>425</v>
      </c>
      <c r="J400" s="13">
        <v>914.5</v>
      </c>
      <c r="K400" s="13">
        <v>0</v>
      </c>
      <c r="L400" s="13">
        <v>0</v>
      </c>
    </row>
    <row r="401" spans="1:12" ht="15">
      <c r="A401" s="23" t="s">
        <v>199</v>
      </c>
      <c r="B401" s="22">
        <v>801</v>
      </c>
      <c r="C401" s="27" t="s">
        <v>69</v>
      </c>
      <c r="D401" s="5"/>
      <c r="E401" s="5"/>
      <c r="F401" s="5"/>
      <c r="G401" s="5"/>
      <c r="H401" s="5"/>
      <c r="I401" s="5"/>
      <c r="J401" s="13">
        <f>J408+J402</f>
        <v>616</v>
      </c>
      <c r="K401" s="13">
        <f>K408+K402</f>
        <v>616</v>
      </c>
      <c r="L401" s="13">
        <f>L408+L402</f>
        <v>616</v>
      </c>
    </row>
    <row r="402" spans="1:12" ht="30.75">
      <c r="A402" s="108" t="s">
        <v>600</v>
      </c>
      <c r="B402" s="22">
        <v>801</v>
      </c>
      <c r="C402" s="27" t="s">
        <v>69</v>
      </c>
      <c r="D402" s="79" t="s">
        <v>301</v>
      </c>
      <c r="E402" s="5"/>
      <c r="F402" s="5"/>
      <c r="G402" s="5"/>
      <c r="H402" s="5"/>
      <c r="I402" s="5"/>
      <c r="J402" s="13">
        <f>J403</f>
        <v>550</v>
      </c>
      <c r="K402" s="13">
        <f aca="true" t="shared" si="59" ref="K402:L406">K403</f>
        <v>550</v>
      </c>
      <c r="L402" s="13">
        <f t="shared" si="59"/>
        <v>550</v>
      </c>
    </row>
    <row r="403" spans="1:12" ht="46.5">
      <c r="A403" s="108" t="s">
        <v>451</v>
      </c>
      <c r="B403" s="22">
        <v>801</v>
      </c>
      <c r="C403" s="27" t="s">
        <v>69</v>
      </c>
      <c r="D403" s="79" t="s">
        <v>301</v>
      </c>
      <c r="E403" s="22">
        <v>39</v>
      </c>
      <c r="F403" s="22"/>
      <c r="G403" s="22"/>
      <c r="H403" s="22"/>
      <c r="I403" s="5"/>
      <c r="J403" s="13">
        <f>J404</f>
        <v>550</v>
      </c>
      <c r="K403" s="13">
        <f t="shared" si="59"/>
        <v>550</v>
      </c>
      <c r="L403" s="13">
        <f t="shared" si="59"/>
        <v>550</v>
      </c>
    </row>
    <row r="404" spans="1:12" ht="30.75">
      <c r="A404" s="76" t="s">
        <v>605</v>
      </c>
      <c r="B404" s="22">
        <v>801</v>
      </c>
      <c r="C404" s="27" t="s">
        <v>69</v>
      </c>
      <c r="D404" s="79" t="s">
        <v>301</v>
      </c>
      <c r="E404" s="22">
        <v>39</v>
      </c>
      <c r="F404" s="22">
        <v>4</v>
      </c>
      <c r="G404" s="22"/>
      <c r="H404" s="22"/>
      <c r="I404" s="5"/>
      <c r="J404" s="13">
        <f>J405</f>
        <v>550</v>
      </c>
      <c r="K404" s="13">
        <f t="shared" si="59"/>
        <v>550</v>
      </c>
      <c r="L404" s="13">
        <f t="shared" si="59"/>
        <v>550</v>
      </c>
    </row>
    <row r="405" spans="1:12" ht="30.75">
      <c r="A405" s="7" t="s">
        <v>606</v>
      </c>
      <c r="B405" s="22">
        <v>801</v>
      </c>
      <c r="C405" s="27" t="s">
        <v>69</v>
      </c>
      <c r="D405" s="79" t="s">
        <v>301</v>
      </c>
      <c r="E405" s="22">
        <v>39</v>
      </c>
      <c r="F405" s="22">
        <v>4</v>
      </c>
      <c r="G405" s="79" t="s">
        <v>404</v>
      </c>
      <c r="H405" s="22"/>
      <c r="I405" s="22"/>
      <c r="J405" s="13">
        <f>J406</f>
        <v>550</v>
      </c>
      <c r="K405" s="13">
        <f t="shared" si="59"/>
        <v>550</v>
      </c>
      <c r="L405" s="13">
        <f t="shared" si="59"/>
        <v>550</v>
      </c>
    </row>
    <row r="406" spans="1:12" ht="30.75">
      <c r="A406" s="57" t="s">
        <v>25</v>
      </c>
      <c r="B406" s="22">
        <v>801</v>
      </c>
      <c r="C406" s="27" t="s">
        <v>69</v>
      </c>
      <c r="D406" s="79" t="s">
        <v>301</v>
      </c>
      <c r="E406" s="22">
        <v>39</v>
      </c>
      <c r="F406" s="22">
        <v>4</v>
      </c>
      <c r="G406" s="79" t="s">
        <v>404</v>
      </c>
      <c r="H406" s="22">
        <v>23040</v>
      </c>
      <c r="I406" s="22"/>
      <c r="J406" s="13">
        <f>J407</f>
        <v>550</v>
      </c>
      <c r="K406" s="13">
        <f t="shared" si="59"/>
        <v>550</v>
      </c>
      <c r="L406" s="13">
        <f t="shared" si="59"/>
        <v>550</v>
      </c>
    </row>
    <row r="407" spans="1:12" ht="30.75">
      <c r="A407" s="15" t="s">
        <v>189</v>
      </c>
      <c r="B407" s="22">
        <v>801</v>
      </c>
      <c r="C407" s="27" t="s">
        <v>69</v>
      </c>
      <c r="D407" s="79" t="s">
        <v>301</v>
      </c>
      <c r="E407" s="22">
        <v>39</v>
      </c>
      <c r="F407" s="22">
        <v>4</v>
      </c>
      <c r="G407" s="79" t="s">
        <v>404</v>
      </c>
      <c r="H407" s="22">
        <v>23040</v>
      </c>
      <c r="I407" s="22">
        <v>240</v>
      </c>
      <c r="J407" s="13">
        <f>'прил муниц.программы '!J418</f>
        <v>550</v>
      </c>
      <c r="K407" s="13">
        <f>'прил муниц.программы '!K418</f>
        <v>550</v>
      </c>
      <c r="L407" s="13">
        <f>'прил муниц.программы '!L418</f>
        <v>550</v>
      </c>
    </row>
    <row r="408" spans="1:12" ht="30.75">
      <c r="A408" s="6" t="s">
        <v>318</v>
      </c>
      <c r="B408" s="22">
        <v>801</v>
      </c>
      <c r="C408" s="27" t="s">
        <v>69</v>
      </c>
      <c r="D408" s="27" t="s">
        <v>308</v>
      </c>
      <c r="E408" s="27"/>
      <c r="F408" s="27"/>
      <c r="G408" s="27"/>
      <c r="H408" s="27"/>
      <c r="I408" s="22"/>
      <c r="J408" s="13">
        <f>J409</f>
        <v>66</v>
      </c>
      <c r="K408" s="13">
        <f>K409</f>
        <v>66</v>
      </c>
      <c r="L408" s="13">
        <f>L409</f>
        <v>66</v>
      </c>
    </row>
    <row r="409" spans="1:12" ht="50.25">
      <c r="A409" s="109" t="s">
        <v>451</v>
      </c>
      <c r="B409" s="22">
        <v>801</v>
      </c>
      <c r="C409" s="27" t="s">
        <v>69</v>
      </c>
      <c r="D409" s="27" t="s">
        <v>308</v>
      </c>
      <c r="E409" s="101" t="s">
        <v>340</v>
      </c>
      <c r="F409" s="101"/>
      <c r="G409" s="27"/>
      <c r="H409" s="27"/>
      <c r="I409" s="22"/>
      <c r="J409" s="13">
        <f>J410+J424</f>
        <v>66</v>
      </c>
      <c r="K409" s="13">
        <f>K410+K424</f>
        <v>66</v>
      </c>
      <c r="L409" s="13">
        <f>L410+L424</f>
        <v>66</v>
      </c>
    </row>
    <row r="410" spans="1:12" ht="30.75">
      <c r="A410" s="6" t="s">
        <v>329</v>
      </c>
      <c r="B410" s="22">
        <v>801</v>
      </c>
      <c r="C410" s="27" t="s">
        <v>69</v>
      </c>
      <c r="D410" s="27" t="s">
        <v>308</v>
      </c>
      <c r="E410" s="27" t="s">
        <v>340</v>
      </c>
      <c r="F410" s="27" t="s">
        <v>500</v>
      </c>
      <c r="G410" s="27"/>
      <c r="H410" s="27"/>
      <c r="I410" s="22"/>
      <c r="J410" s="13">
        <f>J411+J414+J418+J421</f>
        <v>38</v>
      </c>
      <c r="K410" s="13">
        <f>K411+K414+K418+K421</f>
        <v>38</v>
      </c>
      <c r="L410" s="13">
        <f>L411+L414+L418+L421</f>
        <v>38</v>
      </c>
    </row>
    <row r="411" spans="1:12" ht="15">
      <c r="A411" s="7" t="s">
        <v>338</v>
      </c>
      <c r="B411" s="22">
        <v>801</v>
      </c>
      <c r="C411" s="27" t="s">
        <v>69</v>
      </c>
      <c r="D411" s="27" t="s">
        <v>308</v>
      </c>
      <c r="E411" s="27" t="s">
        <v>340</v>
      </c>
      <c r="F411" s="27" t="s">
        <v>500</v>
      </c>
      <c r="G411" s="27" t="s">
        <v>3</v>
      </c>
      <c r="H411" s="27"/>
      <c r="I411" s="71"/>
      <c r="J411" s="13">
        <f aca="true" t="shared" si="60" ref="J411:L412">J412</f>
        <v>10</v>
      </c>
      <c r="K411" s="13">
        <f t="shared" si="60"/>
        <v>10</v>
      </c>
      <c r="L411" s="13">
        <f t="shared" si="60"/>
        <v>10</v>
      </c>
    </row>
    <row r="412" spans="1:12" ht="15">
      <c r="A412" s="6" t="s">
        <v>419</v>
      </c>
      <c r="B412" s="22">
        <v>801</v>
      </c>
      <c r="C412" s="27" t="s">
        <v>69</v>
      </c>
      <c r="D412" s="27" t="s">
        <v>308</v>
      </c>
      <c r="E412" s="27" t="s">
        <v>340</v>
      </c>
      <c r="F412" s="27" t="s">
        <v>500</v>
      </c>
      <c r="G412" s="27" t="s">
        <v>3</v>
      </c>
      <c r="H412" s="27" t="s">
        <v>279</v>
      </c>
      <c r="I412" s="27"/>
      <c r="J412" s="13">
        <f t="shared" si="60"/>
        <v>10</v>
      </c>
      <c r="K412" s="13">
        <f t="shared" si="60"/>
        <v>10</v>
      </c>
      <c r="L412" s="13">
        <f t="shared" si="60"/>
        <v>10</v>
      </c>
    </row>
    <row r="413" spans="1:12" ht="15">
      <c r="A413" s="31" t="s">
        <v>450</v>
      </c>
      <c r="B413" s="22">
        <v>801</v>
      </c>
      <c r="C413" s="27" t="s">
        <v>69</v>
      </c>
      <c r="D413" s="27" t="s">
        <v>308</v>
      </c>
      <c r="E413" s="27" t="s">
        <v>340</v>
      </c>
      <c r="F413" s="27" t="s">
        <v>500</v>
      </c>
      <c r="G413" s="27" t="s">
        <v>3</v>
      </c>
      <c r="H413" s="27" t="s">
        <v>279</v>
      </c>
      <c r="I413" s="27" t="s">
        <v>507</v>
      </c>
      <c r="J413" s="13">
        <f>'прил муниц.программы '!J391</f>
        <v>10</v>
      </c>
      <c r="K413" s="13">
        <f>'прил муниц.программы '!K391</f>
        <v>10</v>
      </c>
      <c r="L413" s="13">
        <f>'прил муниц.программы '!L391</f>
        <v>10</v>
      </c>
    </row>
    <row r="414" spans="1:12" ht="30.75">
      <c r="A414" s="7" t="s">
        <v>165</v>
      </c>
      <c r="B414" s="22">
        <v>801</v>
      </c>
      <c r="C414" s="27" t="s">
        <v>69</v>
      </c>
      <c r="D414" s="27" t="s">
        <v>308</v>
      </c>
      <c r="E414" s="27" t="s">
        <v>340</v>
      </c>
      <c r="F414" s="27" t="s">
        <v>500</v>
      </c>
      <c r="G414" s="27" t="s">
        <v>111</v>
      </c>
      <c r="H414" s="27"/>
      <c r="I414" s="71"/>
      <c r="J414" s="13">
        <f>J415</f>
        <v>20</v>
      </c>
      <c r="K414" s="13">
        <f>K415</f>
        <v>28</v>
      </c>
      <c r="L414" s="13">
        <f>L415</f>
        <v>28</v>
      </c>
    </row>
    <row r="415" spans="1:12" ht="15">
      <c r="A415" s="6" t="s">
        <v>419</v>
      </c>
      <c r="B415" s="22">
        <v>801</v>
      </c>
      <c r="C415" s="27" t="s">
        <v>69</v>
      </c>
      <c r="D415" s="27" t="s">
        <v>308</v>
      </c>
      <c r="E415" s="27" t="s">
        <v>340</v>
      </c>
      <c r="F415" s="27" t="s">
        <v>500</v>
      </c>
      <c r="G415" s="27" t="s">
        <v>111</v>
      </c>
      <c r="H415" s="27" t="s">
        <v>279</v>
      </c>
      <c r="I415" s="27"/>
      <c r="J415" s="13">
        <f>J416+J417</f>
        <v>20</v>
      </c>
      <c r="K415" s="13">
        <f>K416+K417</f>
        <v>28</v>
      </c>
      <c r="L415" s="13">
        <f>L416+L417</f>
        <v>28</v>
      </c>
    </row>
    <row r="416" spans="1:12" ht="30.75">
      <c r="A416" s="15" t="s">
        <v>189</v>
      </c>
      <c r="B416" s="22">
        <v>801</v>
      </c>
      <c r="C416" s="79" t="s">
        <v>69</v>
      </c>
      <c r="D416" s="79" t="s">
        <v>308</v>
      </c>
      <c r="E416" s="79" t="s">
        <v>340</v>
      </c>
      <c r="F416" s="79" t="s">
        <v>500</v>
      </c>
      <c r="G416" s="79" t="s">
        <v>111</v>
      </c>
      <c r="H416" s="79" t="s">
        <v>279</v>
      </c>
      <c r="I416" s="79" t="s">
        <v>425</v>
      </c>
      <c r="J416" s="13">
        <f>'прил муниц.программы '!J394</f>
        <v>0</v>
      </c>
      <c r="K416" s="13">
        <f>'прил муниц.программы '!K394</f>
        <v>8</v>
      </c>
      <c r="L416" s="13">
        <f>'прил муниц.программы '!L394</f>
        <v>8</v>
      </c>
    </row>
    <row r="417" spans="1:12" ht="15">
      <c r="A417" s="31" t="s">
        <v>450</v>
      </c>
      <c r="B417" s="22">
        <v>801</v>
      </c>
      <c r="C417" s="27" t="s">
        <v>69</v>
      </c>
      <c r="D417" s="27" t="s">
        <v>308</v>
      </c>
      <c r="E417" s="27" t="s">
        <v>340</v>
      </c>
      <c r="F417" s="27" t="s">
        <v>500</v>
      </c>
      <c r="G417" s="27" t="s">
        <v>111</v>
      </c>
      <c r="H417" s="27" t="s">
        <v>279</v>
      </c>
      <c r="I417" s="27" t="s">
        <v>507</v>
      </c>
      <c r="J417" s="13">
        <f>'прил муниц.программы '!J395</f>
        <v>20</v>
      </c>
      <c r="K417" s="13">
        <f>'прил муниц.программы '!K395</f>
        <v>20</v>
      </c>
      <c r="L417" s="13">
        <f>'прил муниц.программы '!L395</f>
        <v>20</v>
      </c>
    </row>
    <row r="418" spans="1:12" ht="30.75">
      <c r="A418" s="34" t="s">
        <v>624</v>
      </c>
      <c r="B418" s="22">
        <v>801</v>
      </c>
      <c r="C418" s="27" t="s">
        <v>69</v>
      </c>
      <c r="D418" s="27" t="s">
        <v>308</v>
      </c>
      <c r="E418" s="27" t="s">
        <v>340</v>
      </c>
      <c r="F418" s="27" t="s">
        <v>500</v>
      </c>
      <c r="G418" s="27" t="s">
        <v>260</v>
      </c>
      <c r="H418" s="27"/>
      <c r="I418" s="27"/>
      <c r="J418" s="13">
        <f aca="true" t="shared" si="61" ref="J418:L419">J419</f>
        <v>3</v>
      </c>
      <c r="K418" s="13">
        <f t="shared" si="61"/>
        <v>0</v>
      </c>
      <c r="L418" s="13">
        <f t="shared" si="61"/>
        <v>0</v>
      </c>
    </row>
    <row r="419" spans="1:12" ht="15">
      <c r="A419" s="6" t="s">
        <v>419</v>
      </c>
      <c r="B419" s="22">
        <v>801</v>
      </c>
      <c r="C419" s="27" t="s">
        <v>69</v>
      </c>
      <c r="D419" s="27" t="s">
        <v>308</v>
      </c>
      <c r="E419" s="27" t="s">
        <v>340</v>
      </c>
      <c r="F419" s="27" t="s">
        <v>500</v>
      </c>
      <c r="G419" s="27" t="s">
        <v>260</v>
      </c>
      <c r="H419" s="27" t="s">
        <v>279</v>
      </c>
      <c r="I419" s="27"/>
      <c r="J419" s="13">
        <f t="shared" si="61"/>
        <v>3</v>
      </c>
      <c r="K419" s="13">
        <f t="shared" si="61"/>
        <v>0</v>
      </c>
      <c r="L419" s="13">
        <f t="shared" si="61"/>
        <v>0</v>
      </c>
    </row>
    <row r="420" spans="1:12" ht="30.75">
      <c r="A420" s="15" t="s">
        <v>189</v>
      </c>
      <c r="B420" s="22">
        <v>801</v>
      </c>
      <c r="C420" s="27" t="s">
        <v>69</v>
      </c>
      <c r="D420" s="27" t="s">
        <v>308</v>
      </c>
      <c r="E420" s="27" t="s">
        <v>340</v>
      </c>
      <c r="F420" s="27" t="s">
        <v>500</v>
      </c>
      <c r="G420" s="27" t="s">
        <v>260</v>
      </c>
      <c r="H420" s="79" t="s">
        <v>279</v>
      </c>
      <c r="I420" s="27" t="s">
        <v>425</v>
      </c>
      <c r="J420" s="13">
        <f>'прил муниц.программы '!J398</f>
        <v>3</v>
      </c>
      <c r="K420" s="13">
        <f>'прил муниц.программы '!K398</f>
        <v>0</v>
      </c>
      <c r="L420" s="13">
        <f>'прил муниц.программы '!L398</f>
        <v>0</v>
      </c>
    </row>
    <row r="421" spans="1:12" ht="15">
      <c r="A421" s="34" t="s">
        <v>625</v>
      </c>
      <c r="B421" s="22">
        <v>801</v>
      </c>
      <c r="C421" s="27" t="s">
        <v>69</v>
      </c>
      <c r="D421" s="27" t="s">
        <v>308</v>
      </c>
      <c r="E421" s="27" t="s">
        <v>340</v>
      </c>
      <c r="F421" s="27" t="s">
        <v>500</v>
      </c>
      <c r="G421" s="27" t="s">
        <v>525</v>
      </c>
      <c r="H421" s="27"/>
      <c r="I421" s="27"/>
      <c r="J421" s="13">
        <f aca="true" t="shared" si="62" ref="J421:L422">J422</f>
        <v>5</v>
      </c>
      <c r="K421" s="13">
        <f t="shared" si="62"/>
        <v>0</v>
      </c>
      <c r="L421" s="13">
        <f t="shared" si="62"/>
        <v>0</v>
      </c>
    </row>
    <row r="422" spans="1:12" ht="15">
      <c r="A422" s="6" t="s">
        <v>419</v>
      </c>
      <c r="B422" s="22">
        <v>801</v>
      </c>
      <c r="C422" s="27" t="s">
        <v>69</v>
      </c>
      <c r="D422" s="27" t="s">
        <v>308</v>
      </c>
      <c r="E422" s="27" t="s">
        <v>340</v>
      </c>
      <c r="F422" s="27" t="s">
        <v>500</v>
      </c>
      <c r="G422" s="27" t="s">
        <v>525</v>
      </c>
      <c r="H422" s="27" t="s">
        <v>279</v>
      </c>
      <c r="I422" s="27"/>
      <c r="J422" s="13">
        <f t="shared" si="62"/>
        <v>5</v>
      </c>
      <c r="K422" s="13">
        <f t="shared" si="62"/>
        <v>0</v>
      </c>
      <c r="L422" s="13">
        <f t="shared" si="62"/>
        <v>0</v>
      </c>
    </row>
    <row r="423" spans="1:12" ht="30.75">
      <c r="A423" s="15" t="s">
        <v>189</v>
      </c>
      <c r="B423" s="22">
        <v>801</v>
      </c>
      <c r="C423" s="27" t="s">
        <v>69</v>
      </c>
      <c r="D423" s="27" t="s">
        <v>308</v>
      </c>
      <c r="E423" s="27" t="s">
        <v>340</v>
      </c>
      <c r="F423" s="27" t="s">
        <v>500</v>
      </c>
      <c r="G423" s="27" t="s">
        <v>525</v>
      </c>
      <c r="H423" s="79" t="s">
        <v>279</v>
      </c>
      <c r="I423" s="27" t="s">
        <v>425</v>
      </c>
      <c r="J423" s="13">
        <f>'прил муниц.программы '!J401</f>
        <v>5</v>
      </c>
      <c r="K423" s="13">
        <f>'прил муниц.программы '!K401</f>
        <v>0</v>
      </c>
      <c r="L423" s="13">
        <f>'прил муниц.программы '!L401</f>
        <v>0</v>
      </c>
    </row>
    <row r="424" spans="1:12" ht="30.75">
      <c r="A424" s="6" t="s">
        <v>478</v>
      </c>
      <c r="B424" s="22">
        <v>801</v>
      </c>
      <c r="C424" s="27" t="s">
        <v>69</v>
      </c>
      <c r="D424" s="27" t="s">
        <v>308</v>
      </c>
      <c r="E424" s="27" t="s">
        <v>340</v>
      </c>
      <c r="F424" s="27" t="s">
        <v>440</v>
      </c>
      <c r="G424" s="71"/>
      <c r="H424" s="71"/>
      <c r="I424" s="22"/>
      <c r="J424" s="13">
        <f aca="true" t="shared" si="63" ref="J424:L426">J425</f>
        <v>28</v>
      </c>
      <c r="K424" s="13">
        <f t="shared" si="63"/>
        <v>28</v>
      </c>
      <c r="L424" s="13">
        <f t="shared" si="63"/>
        <v>28</v>
      </c>
    </row>
    <row r="425" spans="1:12" ht="46.5">
      <c r="A425" s="7" t="s">
        <v>499</v>
      </c>
      <c r="B425" s="22">
        <v>801</v>
      </c>
      <c r="C425" s="27" t="s">
        <v>69</v>
      </c>
      <c r="D425" s="27" t="s">
        <v>308</v>
      </c>
      <c r="E425" s="27" t="s">
        <v>340</v>
      </c>
      <c r="F425" s="27" t="s">
        <v>440</v>
      </c>
      <c r="G425" s="27" t="s">
        <v>69</v>
      </c>
      <c r="H425" s="27"/>
      <c r="I425" s="22"/>
      <c r="J425" s="13">
        <f t="shared" si="63"/>
        <v>28</v>
      </c>
      <c r="K425" s="13">
        <f t="shared" si="63"/>
        <v>28</v>
      </c>
      <c r="L425" s="13">
        <f t="shared" si="63"/>
        <v>28</v>
      </c>
    </row>
    <row r="426" spans="1:12" ht="46.5">
      <c r="A426" s="57" t="s">
        <v>281</v>
      </c>
      <c r="B426" s="22">
        <v>801</v>
      </c>
      <c r="C426" s="27" t="s">
        <v>69</v>
      </c>
      <c r="D426" s="27" t="s">
        <v>308</v>
      </c>
      <c r="E426" s="27" t="s">
        <v>340</v>
      </c>
      <c r="F426" s="27" t="s">
        <v>440</v>
      </c>
      <c r="G426" s="27" t="s">
        <v>69</v>
      </c>
      <c r="H426" s="27" t="s">
        <v>223</v>
      </c>
      <c r="I426" s="22"/>
      <c r="J426" s="13">
        <f t="shared" si="63"/>
        <v>28</v>
      </c>
      <c r="K426" s="13">
        <f t="shared" si="63"/>
        <v>28</v>
      </c>
      <c r="L426" s="13">
        <f t="shared" si="63"/>
        <v>28</v>
      </c>
    </row>
    <row r="427" spans="1:12" ht="15">
      <c r="A427" s="15" t="s">
        <v>236</v>
      </c>
      <c r="B427" s="22">
        <v>801</v>
      </c>
      <c r="C427" s="27" t="s">
        <v>69</v>
      </c>
      <c r="D427" s="27" t="s">
        <v>308</v>
      </c>
      <c r="E427" s="27" t="s">
        <v>340</v>
      </c>
      <c r="F427" s="27" t="s">
        <v>440</v>
      </c>
      <c r="G427" s="27" t="s">
        <v>69</v>
      </c>
      <c r="H427" s="27" t="s">
        <v>223</v>
      </c>
      <c r="I427" s="22">
        <v>610</v>
      </c>
      <c r="J427" s="13">
        <f>'прил муниц.программы '!J413</f>
        <v>28</v>
      </c>
      <c r="K427" s="13">
        <f>'прил муниц.программы '!K413</f>
        <v>28</v>
      </c>
      <c r="L427" s="13">
        <f>'прил муниц.программы '!L413</f>
        <v>28</v>
      </c>
    </row>
    <row r="428" spans="1:12" ht="15">
      <c r="A428" s="5" t="s">
        <v>8</v>
      </c>
      <c r="B428" s="22">
        <v>801</v>
      </c>
      <c r="C428" s="27" t="s">
        <v>404</v>
      </c>
      <c r="D428" s="5"/>
      <c r="E428" s="5"/>
      <c r="F428" s="5"/>
      <c r="G428" s="5"/>
      <c r="H428" s="5"/>
      <c r="I428" s="5"/>
      <c r="J428" s="13">
        <f>J429+J440+J476</f>
        <v>200849.30000000002</v>
      </c>
      <c r="K428" s="13">
        <f>K429+K440+K476</f>
        <v>160541.1</v>
      </c>
      <c r="L428" s="13">
        <f>L429+L440+L476</f>
        <v>164764.1</v>
      </c>
    </row>
    <row r="429" spans="1:12" ht="15">
      <c r="A429" s="6" t="s">
        <v>181</v>
      </c>
      <c r="B429" s="22">
        <v>801</v>
      </c>
      <c r="C429" s="27" t="s">
        <v>404</v>
      </c>
      <c r="D429" s="27" t="s">
        <v>111</v>
      </c>
      <c r="E429" s="22"/>
      <c r="F429" s="22"/>
      <c r="G429" s="22"/>
      <c r="H429" s="22"/>
      <c r="I429" s="22"/>
      <c r="J429" s="13">
        <f>J430</f>
        <v>1000</v>
      </c>
      <c r="K429" s="13">
        <f>K430</f>
        <v>1000</v>
      </c>
      <c r="L429" s="13">
        <f>L430</f>
        <v>1000</v>
      </c>
    </row>
    <row r="430" spans="1:12" ht="50.25">
      <c r="A430" s="109" t="s">
        <v>379</v>
      </c>
      <c r="B430" s="22">
        <v>801</v>
      </c>
      <c r="C430" s="27" t="s">
        <v>404</v>
      </c>
      <c r="D430" s="27" t="s">
        <v>111</v>
      </c>
      <c r="E430" s="101" t="s">
        <v>341</v>
      </c>
      <c r="F430" s="101"/>
      <c r="G430" s="95"/>
      <c r="H430" s="95"/>
      <c r="I430" s="71"/>
      <c r="J430" s="13">
        <f>J431+J434+J437</f>
        <v>1000</v>
      </c>
      <c r="K430" s="13">
        <f>K431+K434+K437</f>
        <v>1000</v>
      </c>
      <c r="L430" s="13">
        <f>L431+L434+L437</f>
        <v>1000</v>
      </c>
    </row>
    <row r="431" spans="1:12" ht="46.5">
      <c r="A431" s="7" t="s">
        <v>182</v>
      </c>
      <c r="B431" s="22">
        <v>801</v>
      </c>
      <c r="C431" s="27" t="s">
        <v>404</v>
      </c>
      <c r="D431" s="27" t="s">
        <v>111</v>
      </c>
      <c r="E431" s="101" t="s">
        <v>341</v>
      </c>
      <c r="F431" s="101" t="s">
        <v>264</v>
      </c>
      <c r="G431" s="101" t="s">
        <v>380</v>
      </c>
      <c r="H431" s="101"/>
      <c r="I431" s="71"/>
      <c r="J431" s="13">
        <f aca="true" t="shared" si="64" ref="J431:L432">J432</f>
        <v>180</v>
      </c>
      <c r="K431" s="13">
        <f t="shared" si="64"/>
        <v>180</v>
      </c>
      <c r="L431" s="13">
        <f t="shared" si="64"/>
        <v>180</v>
      </c>
    </row>
    <row r="432" spans="1:12" ht="30.75">
      <c r="A432" s="6" t="s">
        <v>101</v>
      </c>
      <c r="B432" s="22">
        <v>801</v>
      </c>
      <c r="C432" s="27" t="s">
        <v>404</v>
      </c>
      <c r="D432" s="27" t="s">
        <v>111</v>
      </c>
      <c r="E432" s="101" t="s">
        <v>341</v>
      </c>
      <c r="F432" s="27" t="s">
        <v>264</v>
      </c>
      <c r="G432" s="101" t="s">
        <v>380</v>
      </c>
      <c r="H432" s="27" t="s">
        <v>64</v>
      </c>
      <c r="I432" s="27"/>
      <c r="J432" s="13">
        <f t="shared" si="64"/>
        <v>180</v>
      </c>
      <c r="K432" s="13">
        <f t="shared" si="64"/>
        <v>180</v>
      </c>
      <c r="L432" s="13">
        <f t="shared" si="64"/>
        <v>180</v>
      </c>
    </row>
    <row r="433" spans="1:12" ht="16.5">
      <c r="A433" s="31" t="s">
        <v>450</v>
      </c>
      <c r="B433" s="22">
        <v>801</v>
      </c>
      <c r="C433" s="27" t="s">
        <v>404</v>
      </c>
      <c r="D433" s="27" t="s">
        <v>111</v>
      </c>
      <c r="E433" s="101" t="s">
        <v>341</v>
      </c>
      <c r="F433" s="27" t="s">
        <v>264</v>
      </c>
      <c r="G433" s="101" t="s">
        <v>380</v>
      </c>
      <c r="H433" s="27" t="s">
        <v>64</v>
      </c>
      <c r="I433" s="27" t="s">
        <v>507</v>
      </c>
      <c r="J433" s="13">
        <f>'прил муниц.программы '!J16</f>
        <v>180</v>
      </c>
      <c r="K433" s="13">
        <f>'прил муниц.программы '!K16</f>
        <v>180</v>
      </c>
      <c r="L433" s="13">
        <f>'прил муниц.программы '!L16</f>
        <v>180</v>
      </c>
    </row>
    <row r="434" spans="1:12" ht="30.75">
      <c r="A434" s="7" t="s">
        <v>469</v>
      </c>
      <c r="B434" s="22">
        <v>801</v>
      </c>
      <c r="C434" s="27" t="s">
        <v>404</v>
      </c>
      <c r="D434" s="27" t="s">
        <v>111</v>
      </c>
      <c r="E434" s="101" t="s">
        <v>341</v>
      </c>
      <c r="F434" s="27" t="s">
        <v>264</v>
      </c>
      <c r="G434" s="27" t="s">
        <v>3</v>
      </c>
      <c r="H434" s="27"/>
      <c r="I434" s="71"/>
      <c r="J434" s="13">
        <f aca="true" t="shared" si="65" ref="J434:L435">J435</f>
        <v>90</v>
      </c>
      <c r="K434" s="13">
        <f t="shared" si="65"/>
        <v>90</v>
      </c>
      <c r="L434" s="13">
        <f t="shared" si="65"/>
        <v>90</v>
      </c>
    </row>
    <row r="435" spans="1:12" ht="30.75">
      <c r="A435" s="6" t="s">
        <v>101</v>
      </c>
      <c r="B435" s="22">
        <v>801</v>
      </c>
      <c r="C435" s="27" t="s">
        <v>404</v>
      </c>
      <c r="D435" s="27" t="s">
        <v>111</v>
      </c>
      <c r="E435" s="101" t="s">
        <v>341</v>
      </c>
      <c r="F435" s="27" t="s">
        <v>264</v>
      </c>
      <c r="G435" s="27" t="s">
        <v>3</v>
      </c>
      <c r="H435" s="27" t="s">
        <v>64</v>
      </c>
      <c r="I435" s="27"/>
      <c r="J435" s="13">
        <f t="shared" si="65"/>
        <v>90</v>
      </c>
      <c r="K435" s="13">
        <f t="shared" si="65"/>
        <v>90</v>
      </c>
      <c r="L435" s="13">
        <f t="shared" si="65"/>
        <v>90</v>
      </c>
    </row>
    <row r="436" spans="1:12" ht="16.5">
      <c r="A436" s="31" t="s">
        <v>450</v>
      </c>
      <c r="B436" s="22">
        <v>801</v>
      </c>
      <c r="C436" s="27" t="s">
        <v>404</v>
      </c>
      <c r="D436" s="27" t="s">
        <v>111</v>
      </c>
      <c r="E436" s="101" t="s">
        <v>341</v>
      </c>
      <c r="F436" s="27" t="s">
        <v>264</v>
      </c>
      <c r="G436" s="27" t="s">
        <v>3</v>
      </c>
      <c r="H436" s="27" t="s">
        <v>64</v>
      </c>
      <c r="I436" s="27" t="s">
        <v>507</v>
      </c>
      <c r="J436" s="13">
        <f>'прил муниц.программы '!J19</f>
        <v>90</v>
      </c>
      <c r="K436" s="13">
        <f>'прил муниц.программы '!K19</f>
        <v>90</v>
      </c>
      <c r="L436" s="13">
        <f>'прил муниц.программы '!L19</f>
        <v>90</v>
      </c>
    </row>
    <row r="437" spans="1:12" ht="30.75">
      <c r="A437" s="7" t="s">
        <v>549</v>
      </c>
      <c r="B437" s="22">
        <v>801</v>
      </c>
      <c r="C437" s="27" t="s">
        <v>404</v>
      </c>
      <c r="D437" s="27" t="s">
        <v>111</v>
      </c>
      <c r="E437" s="101" t="s">
        <v>341</v>
      </c>
      <c r="F437" s="27" t="s">
        <v>264</v>
      </c>
      <c r="G437" s="27" t="s">
        <v>69</v>
      </c>
      <c r="H437" s="27"/>
      <c r="I437" s="71"/>
      <c r="J437" s="13">
        <f aca="true" t="shared" si="66" ref="J437:L438">J438</f>
        <v>730</v>
      </c>
      <c r="K437" s="13">
        <f t="shared" si="66"/>
        <v>730</v>
      </c>
      <c r="L437" s="13">
        <f t="shared" si="66"/>
        <v>730</v>
      </c>
    </row>
    <row r="438" spans="1:12" ht="46.5">
      <c r="A438" s="6" t="s">
        <v>471</v>
      </c>
      <c r="B438" s="22">
        <v>801</v>
      </c>
      <c r="C438" s="27" t="s">
        <v>404</v>
      </c>
      <c r="D438" s="27" t="s">
        <v>111</v>
      </c>
      <c r="E438" s="101" t="s">
        <v>341</v>
      </c>
      <c r="F438" s="27" t="s">
        <v>264</v>
      </c>
      <c r="G438" s="27" t="s">
        <v>69</v>
      </c>
      <c r="H438" s="27" t="s">
        <v>487</v>
      </c>
      <c r="I438" s="27"/>
      <c r="J438" s="13">
        <f t="shared" si="66"/>
        <v>730</v>
      </c>
      <c r="K438" s="13">
        <f t="shared" si="66"/>
        <v>730</v>
      </c>
      <c r="L438" s="13">
        <f t="shared" si="66"/>
        <v>730</v>
      </c>
    </row>
    <row r="439" spans="1:12" ht="46.5">
      <c r="A439" s="15" t="s">
        <v>207</v>
      </c>
      <c r="B439" s="22">
        <v>801</v>
      </c>
      <c r="C439" s="27" t="s">
        <v>404</v>
      </c>
      <c r="D439" s="27" t="s">
        <v>111</v>
      </c>
      <c r="E439" s="101" t="s">
        <v>341</v>
      </c>
      <c r="F439" s="27" t="s">
        <v>264</v>
      </c>
      <c r="G439" s="27" t="s">
        <v>69</v>
      </c>
      <c r="H439" s="27" t="s">
        <v>487</v>
      </c>
      <c r="I439" s="27" t="s">
        <v>504</v>
      </c>
      <c r="J439" s="13">
        <f>'прил муниц.программы '!J22</f>
        <v>730</v>
      </c>
      <c r="K439" s="13">
        <f>'прил муниц.программы '!K22</f>
        <v>730</v>
      </c>
      <c r="L439" s="13">
        <f>'прил муниц.программы '!L22</f>
        <v>730</v>
      </c>
    </row>
    <row r="440" spans="1:12" ht="15">
      <c r="A440" s="6" t="s">
        <v>414</v>
      </c>
      <c r="B440" s="22">
        <v>801</v>
      </c>
      <c r="C440" s="27" t="s">
        <v>404</v>
      </c>
      <c r="D440" s="27" t="s">
        <v>387</v>
      </c>
      <c r="E440" s="27"/>
      <c r="F440" s="27"/>
      <c r="G440" s="27"/>
      <c r="H440" s="27"/>
      <c r="I440" s="27"/>
      <c r="J440" s="13">
        <f>J441+J471</f>
        <v>197769.30000000002</v>
      </c>
      <c r="K440" s="13">
        <f>K441+K471</f>
        <v>158181.1</v>
      </c>
      <c r="L440" s="13">
        <f>L441+L471</f>
        <v>160704.1</v>
      </c>
    </row>
    <row r="441" spans="1:12" ht="66.75">
      <c r="A441" s="100" t="s">
        <v>485</v>
      </c>
      <c r="B441" s="22">
        <v>801</v>
      </c>
      <c r="C441" s="27" t="s">
        <v>404</v>
      </c>
      <c r="D441" s="27" t="s">
        <v>387</v>
      </c>
      <c r="E441" s="101" t="s">
        <v>492</v>
      </c>
      <c r="F441" s="95"/>
      <c r="G441" s="95"/>
      <c r="H441" s="95"/>
      <c r="I441" s="101"/>
      <c r="J441" s="13">
        <f>J442+J449+J453+J456+J463+J466</f>
        <v>197024.40000000002</v>
      </c>
      <c r="K441" s="13">
        <f>K442+K449+K453+K456+K463+K466</f>
        <v>157436.2</v>
      </c>
      <c r="L441" s="13">
        <f>L442+L449+L453+L456+L463+L466</f>
        <v>159959.2</v>
      </c>
    </row>
    <row r="442" spans="1:12" ht="16.5">
      <c r="A442" s="7" t="s">
        <v>275</v>
      </c>
      <c r="B442" s="22">
        <v>801</v>
      </c>
      <c r="C442" s="27" t="s">
        <v>404</v>
      </c>
      <c r="D442" s="27" t="s">
        <v>387</v>
      </c>
      <c r="E442" s="101" t="s">
        <v>492</v>
      </c>
      <c r="F442" s="101" t="s">
        <v>264</v>
      </c>
      <c r="G442" s="101" t="s">
        <v>380</v>
      </c>
      <c r="H442" s="101"/>
      <c r="I442" s="101"/>
      <c r="J442" s="13">
        <f>J443+J447+J445</f>
        <v>35584</v>
      </c>
      <c r="K442" s="13">
        <f>K443+K447+K445</f>
        <v>36930</v>
      </c>
      <c r="L442" s="13">
        <f>L443+L447+L445</f>
        <v>39453</v>
      </c>
    </row>
    <row r="443" spans="1:12" ht="16.5">
      <c r="A443" s="6" t="s">
        <v>463</v>
      </c>
      <c r="B443" s="22">
        <v>801</v>
      </c>
      <c r="C443" s="27" t="s">
        <v>404</v>
      </c>
      <c r="D443" s="27" t="s">
        <v>387</v>
      </c>
      <c r="E443" s="101" t="s">
        <v>492</v>
      </c>
      <c r="F443" s="101" t="s">
        <v>264</v>
      </c>
      <c r="G443" s="101" t="s">
        <v>380</v>
      </c>
      <c r="H443" s="27" t="s">
        <v>22</v>
      </c>
      <c r="I443" s="27"/>
      <c r="J443" s="13">
        <f>J444</f>
        <v>21367</v>
      </c>
      <c r="K443" s="13">
        <f>K444</f>
        <v>36930</v>
      </c>
      <c r="L443" s="13">
        <f>L444</f>
        <v>39453</v>
      </c>
    </row>
    <row r="444" spans="1:12" ht="30.75">
      <c r="A444" s="15" t="s">
        <v>189</v>
      </c>
      <c r="B444" s="22">
        <v>801</v>
      </c>
      <c r="C444" s="27" t="s">
        <v>404</v>
      </c>
      <c r="D444" s="27" t="s">
        <v>387</v>
      </c>
      <c r="E444" s="101" t="s">
        <v>492</v>
      </c>
      <c r="F444" s="101" t="s">
        <v>264</v>
      </c>
      <c r="G444" s="101" t="s">
        <v>380</v>
      </c>
      <c r="H444" s="27" t="s">
        <v>22</v>
      </c>
      <c r="I444" s="27" t="s">
        <v>425</v>
      </c>
      <c r="J444" s="13">
        <f>'прил муниц.программы '!J296</f>
        <v>21367</v>
      </c>
      <c r="K444" s="13">
        <f>'прил муниц.программы '!K296</f>
        <v>36930</v>
      </c>
      <c r="L444" s="13">
        <f>'прил муниц.программы '!L296</f>
        <v>39453</v>
      </c>
    </row>
    <row r="445" spans="1:12" ht="30.75">
      <c r="A445" s="6" t="s">
        <v>250</v>
      </c>
      <c r="B445" s="22">
        <v>801</v>
      </c>
      <c r="C445" s="27" t="s">
        <v>404</v>
      </c>
      <c r="D445" s="27" t="s">
        <v>387</v>
      </c>
      <c r="E445" s="101" t="s">
        <v>492</v>
      </c>
      <c r="F445" s="101" t="s">
        <v>264</v>
      </c>
      <c r="G445" s="101" t="s">
        <v>380</v>
      </c>
      <c r="H445" s="27" t="s">
        <v>466</v>
      </c>
      <c r="I445" s="27"/>
      <c r="J445" s="13">
        <f>J446</f>
        <v>0</v>
      </c>
      <c r="K445" s="13">
        <f>K446</f>
        <v>0</v>
      </c>
      <c r="L445" s="13">
        <f>L446</f>
        <v>0</v>
      </c>
    </row>
    <row r="446" spans="1:12" ht="30.75">
      <c r="A446" s="15" t="s">
        <v>189</v>
      </c>
      <c r="B446" s="22">
        <v>801</v>
      </c>
      <c r="C446" s="27" t="s">
        <v>404</v>
      </c>
      <c r="D446" s="27" t="s">
        <v>387</v>
      </c>
      <c r="E446" s="101" t="s">
        <v>492</v>
      </c>
      <c r="F446" s="101" t="s">
        <v>264</v>
      </c>
      <c r="G446" s="101" t="s">
        <v>380</v>
      </c>
      <c r="H446" s="27" t="s">
        <v>466</v>
      </c>
      <c r="I446" s="27" t="s">
        <v>425</v>
      </c>
      <c r="J446" s="13">
        <f>'прил муниц.программы '!J298</f>
        <v>0</v>
      </c>
      <c r="K446" s="13">
        <f>'прил муниц.программы '!K298</f>
        <v>0</v>
      </c>
      <c r="L446" s="13">
        <f>'прил муниц.программы '!L298</f>
        <v>0</v>
      </c>
    </row>
    <row r="447" spans="1:12" ht="16.5">
      <c r="A447" s="6" t="s">
        <v>100</v>
      </c>
      <c r="B447" s="22">
        <v>801</v>
      </c>
      <c r="C447" s="27" t="s">
        <v>404</v>
      </c>
      <c r="D447" s="27" t="s">
        <v>387</v>
      </c>
      <c r="E447" s="101" t="s">
        <v>492</v>
      </c>
      <c r="F447" s="101" t="s">
        <v>264</v>
      </c>
      <c r="G447" s="101" t="s">
        <v>380</v>
      </c>
      <c r="H447" s="27" t="s">
        <v>54</v>
      </c>
      <c r="I447" s="27"/>
      <c r="J447" s="13">
        <f>J448</f>
        <v>14217</v>
      </c>
      <c r="K447" s="13">
        <f>K448</f>
        <v>0</v>
      </c>
      <c r="L447" s="13">
        <f>L448</f>
        <v>0</v>
      </c>
    </row>
    <row r="448" spans="1:12" ht="16.5">
      <c r="A448" s="15" t="s">
        <v>17</v>
      </c>
      <c r="B448" s="22">
        <v>801</v>
      </c>
      <c r="C448" s="27" t="s">
        <v>404</v>
      </c>
      <c r="D448" s="27" t="s">
        <v>387</v>
      </c>
      <c r="E448" s="101" t="s">
        <v>492</v>
      </c>
      <c r="F448" s="101" t="s">
        <v>264</v>
      </c>
      <c r="G448" s="101" t="s">
        <v>380</v>
      </c>
      <c r="H448" s="27" t="s">
        <v>54</v>
      </c>
      <c r="I448" s="27" t="s">
        <v>161</v>
      </c>
      <c r="J448" s="13">
        <f>'прил муниц.программы '!J300</f>
        <v>14217</v>
      </c>
      <c r="K448" s="13">
        <f>'прил муниц.программы '!K300</f>
        <v>0</v>
      </c>
      <c r="L448" s="13">
        <f>'прил муниц.программы '!L300</f>
        <v>0</v>
      </c>
    </row>
    <row r="449" spans="1:12" ht="62.25">
      <c r="A449" s="6" t="s">
        <v>129</v>
      </c>
      <c r="B449" s="22">
        <v>801</v>
      </c>
      <c r="C449" s="27" t="s">
        <v>404</v>
      </c>
      <c r="D449" s="27" t="s">
        <v>387</v>
      </c>
      <c r="E449" s="101" t="s">
        <v>492</v>
      </c>
      <c r="F449" s="101" t="s">
        <v>264</v>
      </c>
      <c r="G449" s="101" t="s">
        <v>3</v>
      </c>
      <c r="H449" s="101"/>
      <c r="I449" s="27"/>
      <c r="J449" s="13">
        <f>J450</f>
        <v>4889.5</v>
      </c>
      <c r="K449" s="13">
        <f>K450</f>
        <v>0</v>
      </c>
      <c r="L449" s="13">
        <f>L450</f>
        <v>0</v>
      </c>
    </row>
    <row r="450" spans="1:12" ht="30.75">
      <c r="A450" s="7" t="s">
        <v>210</v>
      </c>
      <c r="B450" s="22">
        <v>801</v>
      </c>
      <c r="C450" s="27" t="s">
        <v>404</v>
      </c>
      <c r="D450" s="27" t="s">
        <v>387</v>
      </c>
      <c r="E450" s="101" t="s">
        <v>492</v>
      </c>
      <c r="F450" s="101" t="s">
        <v>264</v>
      </c>
      <c r="G450" s="101" t="s">
        <v>3</v>
      </c>
      <c r="H450" s="27" t="s">
        <v>110</v>
      </c>
      <c r="I450" s="27"/>
      <c r="J450" s="13">
        <f>J451+J452</f>
        <v>4889.5</v>
      </c>
      <c r="K450" s="13">
        <f>K451+K452</f>
        <v>0</v>
      </c>
      <c r="L450" s="13">
        <f>L451+L452</f>
        <v>0</v>
      </c>
    </row>
    <row r="451" spans="1:12" ht="30.75">
      <c r="A451" s="15" t="s">
        <v>189</v>
      </c>
      <c r="B451" s="22">
        <v>801</v>
      </c>
      <c r="C451" s="27" t="s">
        <v>404</v>
      </c>
      <c r="D451" s="27" t="s">
        <v>387</v>
      </c>
      <c r="E451" s="101" t="s">
        <v>492</v>
      </c>
      <c r="F451" s="101" t="s">
        <v>264</v>
      </c>
      <c r="G451" s="101" t="s">
        <v>3</v>
      </c>
      <c r="H451" s="27" t="s">
        <v>110</v>
      </c>
      <c r="I451" s="27" t="s">
        <v>425</v>
      </c>
      <c r="J451" s="13">
        <f>'прил муниц.программы '!J303</f>
        <v>0</v>
      </c>
      <c r="K451" s="13">
        <f>'прил муниц.программы '!K303</f>
        <v>0</v>
      </c>
      <c r="L451" s="13">
        <f>'прил муниц.программы '!L303</f>
        <v>0</v>
      </c>
    </row>
    <row r="452" spans="1:12" ht="16.5">
      <c r="A452" s="15" t="s">
        <v>506</v>
      </c>
      <c r="B452" s="22">
        <v>801</v>
      </c>
      <c r="C452" s="27" t="s">
        <v>404</v>
      </c>
      <c r="D452" s="27" t="s">
        <v>387</v>
      </c>
      <c r="E452" s="101" t="s">
        <v>492</v>
      </c>
      <c r="F452" s="101" t="s">
        <v>264</v>
      </c>
      <c r="G452" s="101" t="s">
        <v>3</v>
      </c>
      <c r="H452" s="27" t="s">
        <v>110</v>
      </c>
      <c r="I452" s="27" t="s">
        <v>331</v>
      </c>
      <c r="J452" s="13">
        <f>'прил муниц.программы '!J304</f>
        <v>4889.5</v>
      </c>
      <c r="K452" s="13">
        <v>0</v>
      </c>
      <c r="L452" s="13">
        <v>0</v>
      </c>
    </row>
    <row r="453" spans="1:12" ht="30.75">
      <c r="A453" s="6" t="s">
        <v>23</v>
      </c>
      <c r="B453" s="22">
        <v>801</v>
      </c>
      <c r="C453" s="27" t="s">
        <v>404</v>
      </c>
      <c r="D453" s="27" t="s">
        <v>387</v>
      </c>
      <c r="E453" s="101" t="s">
        <v>492</v>
      </c>
      <c r="F453" s="101" t="s">
        <v>264</v>
      </c>
      <c r="G453" s="101" t="s">
        <v>69</v>
      </c>
      <c r="H453" s="101"/>
      <c r="I453" s="27"/>
      <c r="J453" s="13">
        <f aca="true" t="shared" si="67" ref="J453:L454">J454</f>
        <v>300</v>
      </c>
      <c r="K453" s="13">
        <f t="shared" si="67"/>
        <v>300</v>
      </c>
      <c r="L453" s="13">
        <f t="shared" si="67"/>
        <v>300</v>
      </c>
    </row>
    <row r="454" spans="1:12" ht="16.5">
      <c r="A454" s="7" t="s">
        <v>297</v>
      </c>
      <c r="B454" s="22">
        <v>801</v>
      </c>
      <c r="C454" s="27" t="s">
        <v>404</v>
      </c>
      <c r="D454" s="27" t="s">
        <v>387</v>
      </c>
      <c r="E454" s="101" t="s">
        <v>492</v>
      </c>
      <c r="F454" s="101" t="s">
        <v>264</v>
      </c>
      <c r="G454" s="101" t="s">
        <v>69</v>
      </c>
      <c r="H454" s="27" t="s">
        <v>535</v>
      </c>
      <c r="I454" s="27"/>
      <c r="J454" s="13">
        <f t="shared" si="67"/>
        <v>300</v>
      </c>
      <c r="K454" s="13">
        <f t="shared" si="67"/>
        <v>300</v>
      </c>
      <c r="L454" s="13">
        <f t="shared" si="67"/>
        <v>300</v>
      </c>
    </row>
    <row r="455" spans="1:12" ht="21.75" customHeight="1">
      <c r="A455" s="15" t="s">
        <v>506</v>
      </c>
      <c r="B455" s="22">
        <v>801</v>
      </c>
      <c r="C455" s="27" t="s">
        <v>404</v>
      </c>
      <c r="D455" s="27" t="s">
        <v>387</v>
      </c>
      <c r="E455" s="101" t="s">
        <v>492</v>
      </c>
      <c r="F455" s="101" t="s">
        <v>264</v>
      </c>
      <c r="G455" s="101" t="s">
        <v>69</v>
      </c>
      <c r="H455" s="27" t="s">
        <v>535</v>
      </c>
      <c r="I455" s="79" t="s">
        <v>331</v>
      </c>
      <c r="J455" s="13">
        <f>'прил муниц.программы '!J307</f>
        <v>300</v>
      </c>
      <c r="K455" s="13">
        <f>'прил муниц.программы '!K307</f>
        <v>300</v>
      </c>
      <c r="L455" s="13">
        <f>'прил муниц.программы '!L307</f>
        <v>300</v>
      </c>
    </row>
    <row r="456" spans="1:12" ht="31.5">
      <c r="A456" s="105" t="s">
        <v>609</v>
      </c>
      <c r="B456" s="22">
        <v>801</v>
      </c>
      <c r="C456" s="27" t="s">
        <v>404</v>
      </c>
      <c r="D456" s="27" t="s">
        <v>387</v>
      </c>
      <c r="E456" s="101" t="s">
        <v>492</v>
      </c>
      <c r="F456" s="111" t="s">
        <v>264</v>
      </c>
      <c r="G456" s="111" t="s">
        <v>404</v>
      </c>
      <c r="H456" s="111"/>
      <c r="I456" s="27"/>
      <c r="J456" s="13">
        <f>J457+J459+J461</f>
        <v>55090.8</v>
      </c>
      <c r="K456" s="13">
        <f>K457+K459+K461</f>
        <v>19046.1</v>
      </c>
      <c r="L456" s="13">
        <f>L457+L459+L461</f>
        <v>19046.1</v>
      </c>
    </row>
    <row r="457" spans="1:12" ht="31.5">
      <c r="A457" s="6" t="s">
        <v>250</v>
      </c>
      <c r="B457" s="22">
        <v>801</v>
      </c>
      <c r="C457" s="27" t="s">
        <v>404</v>
      </c>
      <c r="D457" s="27" t="s">
        <v>387</v>
      </c>
      <c r="E457" s="101" t="s">
        <v>492</v>
      </c>
      <c r="F457" s="111" t="s">
        <v>264</v>
      </c>
      <c r="G457" s="111" t="s">
        <v>404</v>
      </c>
      <c r="H457" s="27" t="s">
        <v>466</v>
      </c>
      <c r="I457" s="27"/>
      <c r="J457" s="13">
        <f>J458</f>
        <v>14953.800000000001</v>
      </c>
      <c r="K457" s="13">
        <f>K458</f>
        <v>14953.800000000001</v>
      </c>
      <c r="L457" s="13">
        <f>L458</f>
        <v>14953.800000000001</v>
      </c>
    </row>
    <row r="458" spans="1:12" ht="31.5">
      <c r="A458" s="15" t="s">
        <v>189</v>
      </c>
      <c r="B458" s="22">
        <v>801</v>
      </c>
      <c r="C458" s="27" t="s">
        <v>404</v>
      </c>
      <c r="D458" s="27" t="s">
        <v>387</v>
      </c>
      <c r="E458" s="101" t="s">
        <v>492</v>
      </c>
      <c r="F458" s="111" t="s">
        <v>264</v>
      </c>
      <c r="G458" s="111" t="s">
        <v>404</v>
      </c>
      <c r="H458" s="27" t="s">
        <v>466</v>
      </c>
      <c r="I458" s="27" t="s">
        <v>425</v>
      </c>
      <c r="J458" s="13">
        <f>'прил муниц.программы '!J310</f>
        <v>14953.800000000001</v>
      </c>
      <c r="K458" s="13">
        <f>'прил муниц.программы '!K310</f>
        <v>14953.800000000001</v>
      </c>
      <c r="L458" s="13">
        <f>'прил муниц.программы '!L310</f>
        <v>14953.800000000001</v>
      </c>
    </row>
    <row r="459" spans="1:12" ht="48" customHeight="1">
      <c r="A459" s="6" t="s">
        <v>18</v>
      </c>
      <c r="B459" s="22">
        <v>801</v>
      </c>
      <c r="C459" s="27" t="s">
        <v>404</v>
      </c>
      <c r="D459" s="27" t="s">
        <v>387</v>
      </c>
      <c r="E459" s="101" t="s">
        <v>492</v>
      </c>
      <c r="F459" s="111" t="s">
        <v>264</v>
      </c>
      <c r="G459" s="111" t="s">
        <v>404</v>
      </c>
      <c r="H459" s="27" t="s">
        <v>119</v>
      </c>
      <c r="I459" s="27"/>
      <c r="J459" s="13">
        <f>J460</f>
        <v>3579.7</v>
      </c>
      <c r="K459" s="13">
        <f>K460</f>
        <v>3579.7</v>
      </c>
      <c r="L459" s="13">
        <f>L460</f>
        <v>3579.7</v>
      </c>
    </row>
    <row r="460" spans="1:12" ht="31.5">
      <c r="A460" s="15" t="s">
        <v>189</v>
      </c>
      <c r="B460" s="22">
        <v>801</v>
      </c>
      <c r="C460" s="27" t="s">
        <v>404</v>
      </c>
      <c r="D460" s="27" t="s">
        <v>387</v>
      </c>
      <c r="E460" s="101" t="s">
        <v>492</v>
      </c>
      <c r="F460" s="111" t="s">
        <v>264</v>
      </c>
      <c r="G460" s="111" t="s">
        <v>404</v>
      </c>
      <c r="H460" s="27" t="s">
        <v>119</v>
      </c>
      <c r="I460" s="27" t="s">
        <v>425</v>
      </c>
      <c r="J460" s="13">
        <f>'прил муниц.программы '!J312</f>
        <v>3579.7</v>
      </c>
      <c r="K460" s="13">
        <f>'прил муниц.программы '!K312</f>
        <v>3579.7</v>
      </c>
      <c r="L460" s="13">
        <f>'прил муниц.программы '!L312</f>
        <v>3579.7</v>
      </c>
    </row>
    <row r="461" spans="1:12" ht="31.5">
      <c r="A461" s="7" t="s">
        <v>210</v>
      </c>
      <c r="B461" s="22">
        <v>801</v>
      </c>
      <c r="C461" s="27" t="s">
        <v>404</v>
      </c>
      <c r="D461" s="27" t="s">
        <v>387</v>
      </c>
      <c r="E461" s="101" t="s">
        <v>492</v>
      </c>
      <c r="F461" s="111" t="s">
        <v>264</v>
      </c>
      <c r="G461" s="111" t="s">
        <v>404</v>
      </c>
      <c r="H461" s="27" t="s">
        <v>110</v>
      </c>
      <c r="I461" s="27"/>
      <c r="J461" s="13">
        <f>J462</f>
        <v>36557.3</v>
      </c>
      <c r="K461" s="13">
        <f>K462</f>
        <v>512.6</v>
      </c>
      <c r="L461" s="13">
        <f>L462</f>
        <v>512.6</v>
      </c>
    </row>
    <row r="462" spans="1:12" ht="31.5">
      <c r="A462" s="15" t="s">
        <v>189</v>
      </c>
      <c r="B462" s="22">
        <v>801</v>
      </c>
      <c r="C462" s="27" t="s">
        <v>404</v>
      </c>
      <c r="D462" s="27" t="s">
        <v>387</v>
      </c>
      <c r="E462" s="101" t="s">
        <v>492</v>
      </c>
      <c r="F462" s="111" t="s">
        <v>264</v>
      </c>
      <c r="G462" s="111" t="s">
        <v>404</v>
      </c>
      <c r="H462" s="27" t="s">
        <v>110</v>
      </c>
      <c r="I462" s="27" t="s">
        <v>425</v>
      </c>
      <c r="J462" s="13">
        <f>'прил муниц.программы '!J314</f>
        <v>36557.3</v>
      </c>
      <c r="K462" s="13">
        <f>'прил муниц.программы '!K314</f>
        <v>512.6</v>
      </c>
      <c r="L462" s="13">
        <f>'прил муниц.программы '!L314</f>
        <v>512.6</v>
      </c>
    </row>
    <row r="463" spans="1:12" ht="30.75">
      <c r="A463" s="6" t="s">
        <v>220</v>
      </c>
      <c r="B463" s="22">
        <v>801</v>
      </c>
      <c r="C463" s="27" t="s">
        <v>404</v>
      </c>
      <c r="D463" s="27" t="s">
        <v>387</v>
      </c>
      <c r="E463" s="101" t="s">
        <v>492</v>
      </c>
      <c r="F463" s="101" t="s">
        <v>264</v>
      </c>
      <c r="G463" s="101" t="s">
        <v>111</v>
      </c>
      <c r="H463" s="101"/>
      <c r="I463" s="27"/>
      <c r="J463" s="13">
        <f aca="true" t="shared" si="68" ref="J463:L464">J464</f>
        <v>150</v>
      </c>
      <c r="K463" s="13">
        <f t="shared" si="68"/>
        <v>150</v>
      </c>
      <c r="L463" s="13">
        <f t="shared" si="68"/>
        <v>150</v>
      </c>
    </row>
    <row r="464" spans="1:12" ht="16.5">
      <c r="A464" s="7" t="s">
        <v>557</v>
      </c>
      <c r="B464" s="22">
        <v>801</v>
      </c>
      <c r="C464" s="27" t="s">
        <v>404</v>
      </c>
      <c r="D464" s="27" t="s">
        <v>387</v>
      </c>
      <c r="E464" s="101" t="s">
        <v>492</v>
      </c>
      <c r="F464" s="101" t="s">
        <v>264</v>
      </c>
      <c r="G464" s="101" t="s">
        <v>111</v>
      </c>
      <c r="H464" s="27" t="s">
        <v>177</v>
      </c>
      <c r="I464" s="27"/>
      <c r="J464" s="13">
        <f t="shared" si="68"/>
        <v>150</v>
      </c>
      <c r="K464" s="13">
        <f t="shared" si="68"/>
        <v>150</v>
      </c>
      <c r="L464" s="13">
        <f t="shared" si="68"/>
        <v>150</v>
      </c>
    </row>
    <row r="465" spans="1:12" ht="30.75">
      <c r="A465" s="15" t="s">
        <v>189</v>
      </c>
      <c r="B465" s="22">
        <v>801</v>
      </c>
      <c r="C465" s="27" t="s">
        <v>404</v>
      </c>
      <c r="D465" s="27" t="s">
        <v>387</v>
      </c>
      <c r="E465" s="101" t="s">
        <v>492</v>
      </c>
      <c r="F465" s="101" t="s">
        <v>264</v>
      </c>
      <c r="G465" s="101" t="s">
        <v>111</v>
      </c>
      <c r="H465" s="27" t="s">
        <v>177</v>
      </c>
      <c r="I465" s="27" t="s">
        <v>425</v>
      </c>
      <c r="J465" s="13">
        <f>'прил муниц.программы '!J317</f>
        <v>150</v>
      </c>
      <c r="K465" s="13">
        <f>'прил муниц.программы '!K317</f>
        <v>150</v>
      </c>
      <c r="L465" s="13">
        <f>'прил муниц.программы '!L317</f>
        <v>150</v>
      </c>
    </row>
    <row r="466" spans="1:12" ht="30.75">
      <c r="A466" s="49" t="s">
        <v>411</v>
      </c>
      <c r="B466" s="22">
        <v>801</v>
      </c>
      <c r="C466" s="27" t="s">
        <v>404</v>
      </c>
      <c r="D466" s="27" t="s">
        <v>387</v>
      </c>
      <c r="E466" s="101" t="s">
        <v>492</v>
      </c>
      <c r="F466" s="27" t="s">
        <v>264</v>
      </c>
      <c r="G466" s="27" t="s">
        <v>225</v>
      </c>
      <c r="H466" s="27"/>
      <c r="I466" s="27"/>
      <c r="J466" s="13">
        <f>J467</f>
        <v>101010.1</v>
      </c>
      <c r="K466" s="13">
        <f>K467</f>
        <v>101010.1</v>
      </c>
      <c r="L466" s="13">
        <f>L467</f>
        <v>101010.1</v>
      </c>
    </row>
    <row r="467" spans="1:12" ht="46.5">
      <c r="A467" s="34" t="s">
        <v>217</v>
      </c>
      <c r="B467" s="22">
        <v>801</v>
      </c>
      <c r="C467" s="27" t="s">
        <v>404</v>
      </c>
      <c r="D467" s="27" t="s">
        <v>387</v>
      </c>
      <c r="E467" s="101" t="s">
        <v>492</v>
      </c>
      <c r="F467" s="27" t="s">
        <v>264</v>
      </c>
      <c r="G467" s="27" t="s">
        <v>225</v>
      </c>
      <c r="H467" s="27" t="s">
        <v>393</v>
      </c>
      <c r="I467" s="27"/>
      <c r="J467" s="13">
        <f>J468+J469</f>
        <v>101010.1</v>
      </c>
      <c r="K467" s="13">
        <f>K468+K469</f>
        <v>101010.1</v>
      </c>
      <c r="L467" s="13">
        <f>L468+L469</f>
        <v>101010.1</v>
      </c>
    </row>
    <row r="468" spans="1:12" ht="30.75">
      <c r="A468" s="15" t="s">
        <v>189</v>
      </c>
      <c r="B468" s="22">
        <v>801</v>
      </c>
      <c r="C468" s="27" t="s">
        <v>404</v>
      </c>
      <c r="D468" s="27" t="s">
        <v>387</v>
      </c>
      <c r="E468" s="101" t="s">
        <v>492</v>
      </c>
      <c r="F468" s="27" t="s">
        <v>264</v>
      </c>
      <c r="G468" s="27" t="s">
        <v>225</v>
      </c>
      <c r="H468" s="27" t="s">
        <v>393</v>
      </c>
      <c r="I468" s="27" t="s">
        <v>425</v>
      </c>
      <c r="J468" s="13">
        <f>'прил муниц.программы '!J320</f>
        <v>0</v>
      </c>
      <c r="K468" s="13">
        <f>'прил муниц.программы '!K320</f>
        <v>48010.100000000006</v>
      </c>
      <c r="L468" s="13">
        <f>'прил муниц.программы '!L320</f>
        <v>101010.1</v>
      </c>
    </row>
    <row r="469" spans="1:12" ht="22.5" customHeight="1">
      <c r="A469" s="15" t="s">
        <v>506</v>
      </c>
      <c r="B469" s="22">
        <v>801</v>
      </c>
      <c r="C469" s="27" t="s">
        <v>404</v>
      </c>
      <c r="D469" s="27" t="s">
        <v>387</v>
      </c>
      <c r="E469" s="101" t="s">
        <v>492</v>
      </c>
      <c r="F469" s="27" t="s">
        <v>264</v>
      </c>
      <c r="G469" s="27" t="s">
        <v>225</v>
      </c>
      <c r="H469" s="27" t="s">
        <v>393</v>
      </c>
      <c r="I469" s="27" t="s">
        <v>331</v>
      </c>
      <c r="J469" s="13">
        <f>'прил муниц.программы '!J321</f>
        <v>101010.1</v>
      </c>
      <c r="K469" s="13">
        <f>'прил муниц.программы '!K321</f>
        <v>53000</v>
      </c>
      <c r="L469" s="13">
        <f>'прил муниц.программы '!L321</f>
        <v>0</v>
      </c>
    </row>
    <row r="470" spans="1:12" ht="46.5">
      <c r="A470" s="15" t="s">
        <v>612</v>
      </c>
      <c r="B470" s="132">
        <v>801</v>
      </c>
      <c r="C470" s="133" t="s">
        <v>404</v>
      </c>
      <c r="D470" s="133" t="s">
        <v>387</v>
      </c>
      <c r="E470" s="134" t="s">
        <v>492</v>
      </c>
      <c r="F470" s="133" t="s">
        <v>264</v>
      </c>
      <c r="G470" s="133" t="s">
        <v>225</v>
      </c>
      <c r="H470" s="133" t="s">
        <v>393</v>
      </c>
      <c r="I470" s="133" t="s">
        <v>331</v>
      </c>
      <c r="J470" s="135">
        <v>101010.1</v>
      </c>
      <c r="K470" s="135">
        <v>53000</v>
      </c>
      <c r="L470" s="135">
        <v>0</v>
      </c>
    </row>
    <row r="471" spans="1:12" ht="50.25">
      <c r="A471" s="109" t="s">
        <v>451</v>
      </c>
      <c r="B471" s="22">
        <v>801</v>
      </c>
      <c r="C471" s="27" t="s">
        <v>188</v>
      </c>
      <c r="D471" s="27" t="s">
        <v>387</v>
      </c>
      <c r="E471" s="27" t="s">
        <v>340</v>
      </c>
      <c r="F471" s="27"/>
      <c r="G471" s="27"/>
      <c r="H471" s="27"/>
      <c r="I471" s="27"/>
      <c r="J471" s="13">
        <f aca="true" t="shared" si="69" ref="J471:L474">J472</f>
        <v>744.9</v>
      </c>
      <c r="K471" s="13">
        <f t="shared" si="69"/>
        <v>744.9</v>
      </c>
      <c r="L471" s="13">
        <f t="shared" si="69"/>
        <v>744.9</v>
      </c>
    </row>
    <row r="472" spans="1:12" ht="30.75">
      <c r="A472" s="6" t="s">
        <v>458</v>
      </c>
      <c r="B472" s="22">
        <v>801</v>
      </c>
      <c r="C472" s="27" t="s">
        <v>188</v>
      </c>
      <c r="D472" s="27" t="s">
        <v>387</v>
      </c>
      <c r="E472" s="27" t="s">
        <v>340</v>
      </c>
      <c r="F472" s="27" t="s">
        <v>359</v>
      </c>
      <c r="G472" s="71"/>
      <c r="H472" s="71"/>
      <c r="I472" s="27"/>
      <c r="J472" s="13">
        <f t="shared" si="69"/>
        <v>744.9</v>
      </c>
      <c r="K472" s="13">
        <f t="shared" si="69"/>
        <v>744.9</v>
      </c>
      <c r="L472" s="13">
        <f t="shared" si="69"/>
        <v>744.9</v>
      </c>
    </row>
    <row r="473" spans="1:12" ht="46.5">
      <c r="A473" s="7" t="s">
        <v>5</v>
      </c>
      <c r="B473" s="22">
        <v>801</v>
      </c>
      <c r="C473" s="27" t="s">
        <v>188</v>
      </c>
      <c r="D473" s="27" t="s">
        <v>387</v>
      </c>
      <c r="E473" s="27" t="s">
        <v>340</v>
      </c>
      <c r="F473" s="27" t="s">
        <v>359</v>
      </c>
      <c r="G473" s="27" t="s">
        <v>380</v>
      </c>
      <c r="H473" s="27"/>
      <c r="I473" s="27"/>
      <c r="J473" s="13">
        <f t="shared" si="69"/>
        <v>744.9</v>
      </c>
      <c r="K473" s="13">
        <f t="shared" si="69"/>
        <v>744.9</v>
      </c>
      <c r="L473" s="13">
        <f t="shared" si="69"/>
        <v>744.9</v>
      </c>
    </row>
    <row r="474" spans="1:12" ht="15">
      <c r="A474" s="6" t="s">
        <v>537</v>
      </c>
      <c r="B474" s="22">
        <v>801</v>
      </c>
      <c r="C474" s="27" t="s">
        <v>188</v>
      </c>
      <c r="D474" s="27" t="s">
        <v>387</v>
      </c>
      <c r="E474" s="27" t="s">
        <v>340</v>
      </c>
      <c r="F474" s="27" t="s">
        <v>359</v>
      </c>
      <c r="G474" s="27" t="s">
        <v>380</v>
      </c>
      <c r="H474" s="27" t="s">
        <v>60</v>
      </c>
      <c r="I474" s="27"/>
      <c r="J474" s="13">
        <f t="shared" si="69"/>
        <v>744.9</v>
      </c>
      <c r="K474" s="13">
        <f t="shared" si="69"/>
        <v>744.9</v>
      </c>
      <c r="L474" s="13">
        <f t="shared" si="69"/>
        <v>744.9</v>
      </c>
    </row>
    <row r="475" spans="1:12" ht="30.75">
      <c r="A475" s="15" t="s">
        <v>189</v>
      </c>
      <c r="B475" s="22">
        <v>801</v>
      </c>
      <c r="C475" s="27" t="s">
        <v>188</v>
      </c>
      <c r="D475" s="27" t="s">
        <v>387</v>
      </c>
      <c r="E475" s="27" t="s">
        <v>340</v>
      </c>
      <c r="F475" s="27" t="s">
        <v>359</v>
      </c>
      <c r="G475" s="27" t="s">
        <v>380</v>
      </c>
      <c r="H475" s="27" t="s">
        <v>60</v>
      </c>
      <c r="I475" s="27" t="s">
        <v>425</v>
      </c>
      <c r="J475" s="13">
        <f>'прил муниц.программы '!J406</f>
        <v>744.9</v>
      </c>
      <c r="K475" s="13">
        <f>'прил муниц.программы '!K406</f>
        <v>744.9</v>
      </c>
      <c r="L475" s="13">
        <f>'прил муниц.программы '!L406</f>
        <v>744.9</v>
      </c>
    </row>
    <row r="476" spans="1:12" ht="15">
      <c r="A476" s="6" t="s">
        <v>431</v>
      </c>
      <c r="B476" s="22">
        <v>801</v>
      </c>
      <c r="C476" s="27" t="s">
        <v>404</v>
      </c>
      <c r="D476" s="27" t="s">
        <v>375</v>
      </c>
      <c r="E476" s="27"/>
      <c r="F476" s="27"/>
      <c r="G476" s="27"/>
      <c r="H476" s="27"/>
      <c r="I476" s="27"/>
      <c r="J476" s="13">
        <f>J477+J488</f>
        <v>2080</v>
      </c>
      <c r="K476" s="13">
        <f>K477+K488</f>
        <v>1360</v>
      </c>
      <c r="L476" s="13">
        <f>L477+L488</f>
        <v>3060</v>
      </c>
    </row>
    <row r="477" spans="1:12" ht="50.25">
      <c r="A477" s="100" t="s">
        <v>546</v>
      </c>
      <c r="B477" s="22">
        <v>801</v>
      </c>
      <c r="C477" s="27" t="s">
        <v>404</v>
      </c>
      <c r="D477" s="27" t="s">
        <v>375</v>
      </c>
      <c r="E477" s="27" t="s">
        <v>496</v>
      </c>
      <c r="F477" s="27"/>
      <c r="G477" s="27"/>
      <c r="H477" s="27"/>
      <c r="I477" s="27"/>
      <c r="J477" s="13">
        <f>J478</f>
        <v>60</v>
      </c>
      <c r="K477" s="13">
        <f>K478</f>
        <v>60</v>
      </c>
      <c r="L477" s="13">
        <f>L478</f>
        <v>60</v>
      </c>
    </row>
    <row r="478" spans="1:12" ht="30.75">
      <c r="A478" s="6" t="s">
        <v>533</v>
      </c>
      <c r="B478" s="22">
        <v>801</v>
      </c>
      <c r="C478" s="27" t="s">
        <v>404</v>
      </c>
      <c r="D478" s="27" t="s">
        <v>375</v>
      </c>
      <c r="E478" s="27" t="s">
        <v>496</v>
      </c>
      <c r="F478" s="27" t="s">
        <v>359</v>
      </c>
      <c r="G478" s="71"/>
      <c r="H478" s="71"/>
      <c r="I478" s="71"/>
      <c r="J478" s="13">
        <f>J479+J482+J485</f>
        <v>60</v>
      </c>
      <c r="K478" s="13">
        <f>K479+K482+K485</f>
        <v>60</v>
      </c>
      <c r="L478" s="13">
        <f>L479+L482+L485</f>
        <v>60</v>
      </c>
    </row>
    <row r="479" spans="1:12" ht="46.5">
      <c r="A479" s="7" t="s">
        <v>313</v>
      </c>
      <c r="B479" s="22">
        <v>801</v>
      </c>
      <c r="C479" s="27" t="s">
        <v>404</v>
      </c>
      <c r="D479" s="27" t="s">
        <v>375</v>
      </c>
      <c r="E479" s="27" t="s">
        <v>496</v>
      </c>
      <c r="F479" s="27" t="s">
        <v>359</v>
      </c>
      <c r="G479" s="27" t="s">
        <v>380</v>
      </c>
      <c r="H479" s="27"/>
      <c r="I479" s="71"/>
      <c r="J479" s="13">
        <f aca="true" t="shared" si="70" ref="J479:L480">J480</f>
        <v>5</v>
      </c>
      <c r="K479" s="13">
        <f t="shared" si="70"/>
        <v>5</v>
      </c>
      <c r="L479" s="13">
        <f t="shared" si="70"/>
        <v>5</v>
      </c>
    </row>
    <row r="480" spans="1:12" ht="30.75">
      <c r="A480" s="6" t="s">
        <v>28</v>
      </c>
      <c r="B480" s="22">
        <v>801</v>
      </c>
      <c r="C480" s="27" t="s">
        <v>404</v>
      </c>
      <c r="D480" s="27" t="s">
        <v>375</v>
      </c>
      <c r="E480" s="27" t="s">
        <v>496</v>
      </c>
      <c r="F480" s="27" t="s">
        <v>359</v>
      </c>
      <c r="G480" s="27" t="s">
        <v>380</v>
      </c>
      <c r="H480" s="27" t="s">
        <v>430</v>
      </c>
      <c r="I480" s="27"/>
      <c r="J480" s="13">
        <f t="shared" si="70"/>
        <v>5</v>
      </c>
      <c r="K480" s="13">
        <f t="shared" si="70"/>
        <v>5</v>
      </c>
      <c r="L480" s="13">
        <f t="shared" si="70"/>
        <v>5</v>
      </c>
    </row>
    <row r="481" spans="1:12" ht="30.75">
      <c r="A481" s="15" t="s">
        <v>189</v>
      </c>
      <c r="B481" s="22">
        <v>801</v>
      </c>
      <c r="C481" s="27" t="s">
        <v>404</v>
      </c>
      <c r="D481" s="27" t="s">
        <v>375</v>
      </c>
      <c r="E481" s="27" t="s">
        <v>496</v>
      </c>
      <c r="F481" s="27" t="s">
        <v>359</v>
      </c>
      <c r="G481" s="27" t="s">
        <v>380</v>
      </c>
      <c r="H481" s="27" t="s">
        <v>430</v>
      </c>
      <c r="I481" s="27" t="s">
        <v>425</v>
      </c>
      <c r="J481" s="13">
        <f>'прил муниц.программы '!J448</f>
        <v>5</v>
      </c>
      <c r="K481" s="13">
        <f>'прил муниц.программы '!K448</f>
        <v>5</v>
      </c>
      <c r="L481" s="13">
        <f>'прил муниц.программы '!L448</f>
        <v>5</v>
      </c>
    </row>
    <row r="482" spans="1:12" ht="46.5">
      <c r="A482" s="7" t="s">
        <v>142</v>
      </c>
      <c r="B482" s="22">
        <v>801</v>
      </c>
      <c r="C482" s="27" t="s">
        <v>404</v>
      </c>
      <c r="D482" s="27" t="s">
        <v>375</v>
      </c>
      <c r="E482" s="27" t="s">
        <v>496</v>
      </c>
      <c r="F482" s="27" t="s">
        <v>359</v>
      </c>
      <c r="G482" s="27" t="s">
        <v>3</v>
      </c>
      <c r="H482" s="27"/>
      <c r="I482" s="71"/>
      <c r="J482" s="13">
        <f aca="true" t="shared" si="71" ref="J482:L483">J483</f>
        <v>30</v>
      </c>
      <c r="K482" s="13">
        <f t="shared" si="71"/>
        <v>30</v>
      </c>
      <c r="L482" s="13">
        <f t="shared" si="71"/>
        <v>30</v>
      </c>
    </row>
    <row r="483" spans="1:12" ht="30.75">
      <c r="A483" s="6" t="s">
        <v>28</v>
      </c>
      <c r="B483" s="22">
        <v>801</v>
      </c>
      <c r="C483" s="27" t="s">
        <v>404</v>
      </c>
      <c r="D483" s="27" t="s">
        <v>375</v>
      </c>
      <c r="E483" s="27" t="s">
        <v>496</v>
      </c>
      <c r="F483" s="27" t="s">
        <v>359</v>
      </c>
      <c r="G483" s="27" t="s">
        <v>3</v>
      </c>
      <c r="H483" s="27" t="s">
        <v>430</v>
      </c>
      <c r="I483" s="27"/>
      <c r="J483" s="13">
        <f t="shared" si="71"/>
        <v>30</v>
      </c>
      <c r="K483" s="13">
        <f t="shared" si="71"/>
        <v>30</v>
      </c>
      <c r="L483" s="13">
        <f t="shared" si="71"/>
        <v>30</v>
      </c>
    </row>
    <row r="484" spans="1:12" ht="30.75">
      <c r="A484" s="15" t="s">
        <v>189</v>
      </c>
      <c r="B484" s="22">
        <v>801</v>
      </c>
      <c r="C484" s="27" t="s">
        <v>404</v>
      </c>
      <c r="D484" s="27" t="s">
        <v>375</v>
      </c>
      <c r="E484" s="27" t="s">
        <v>496</v>
      </c>
      <c r="F484" s="27" t="s">
        <v>359</v>
      </c>
      <c r="G484" s="27" t="s">
        <v>3</v>
      </c>
      <c r="H484" s="27" t="s">
        <v>430</v>
      </c>
      <c r="I484" s="27" t="s">
        <v>425</v>
      </c>
      <c r="J484" s="13">
        <f>'прил муниц.программы '!J451</f>
        <v>30</v>
      </c>
      <c r="K484" s="13">
        <f>'прил муниц.программы '!K451</f>
        <v>30</v>
      </c>
      <c r="L484" s="13">
        <f>'прил муниц.программы '!L451</f>
        <v>30</v>
      </c>
    </row>
    <row r="485" spans="1:12" ht="46.5">
      <c r="A485" s="7" t="s">
        <v>284</v>
      </c>
      <c r="B485" s="22">
        <v>801</v>
      </c>
      <c r="C485" s="27" t="s">
        <v>404</v>
      </c>
      <c r="D485" s="27" t="s">
        <v>375</v>
      </c>
      <c r="E485" s="27" t="s">
        <v>496</v>
      </c>
      <c r="F485" s="27" t="s">
        <v>359</v>
      </c>
      <c r="G485" s="27" t="s">
        <v>69</v>
      </c>
      <c r="H485" s="27"/>
      <c r="I485" s="71"/>
      <c r="J485" s="13">
        <f aca="true" t="shared" si="72" ref="J485:L486">J486</f>
        <v>25</v>
      </c>
      <c r="K485" s="13">
        <f t="shared" si="72"/>
        <v>25</v>
      </c>
      <c r="L485" s="13">
        <f t="shared" si="72"/>
        <v>25</v>
      </c>
    </row>
    <row r="486" spans="1:12" ht="30.75">
      <c r="A486" s="6" t="s">
        <v>28</v>
      </c>
      <c r="B486" s="22">
        <v>801</v>
      </c>
      <c r="C486" s="27" t="s">
        <v>404</v>
      </c>
      <c r="D486" s="27" t="s">
        <v>375</v>
      </c>
      <c r="E486" s="27" t="s">
        <v>496</v>
      </c>
      <c r="F486" s="27" t="s">
        <v>359</v>
      </c>
      <c r="G486" s="27" t="s">
        <v>69</v>
      </c>
      <c r="H486" s="27" t="s">
        <v>430</v>
      </c>
      <c r="I486" s="27"/>
      <c r="J486" s="13">
        <f t="shared" si="72"/>
        <v>25</v>
      </c>
      <c r="K486" s="13">
        <f t="shared" si="72"/>
        <v>25</v>
      </c>
      <c r="L486" s="13">
        <f t="shared" si="72"/>
        <v>25</v>
      </c>
    </row>
    <row r="487" spans="1:12" ht="30.75">
      <c r="A487" s="15" t="s">
        <v>189</v>
      </c>
      <c r="B487" s="22">
        <v>801</v>
      </c>
      <c r="C487" s="27" t="s">
        <v>404</v>
      </c>
      <c r="D487" s="27" t="s">
        <v>375</v>
      </c>
      <c r="E487" s="27" t="s">
        <v>496</v>
      </c>
      <c r="F487" s="27" t="s">
        <v>359</v>
      </c>
      <c r="G487" s="27" t="s">
        <v>69</v>
      </c>
      <c r="H487" s="27" t="s">
        <v>430</v>
      </c>
      <c r="I487" s="27" t="s">
        <v>425</v>
      </c>
      <c r="J487" s="13">
        <f>'прил муниц.программы '!J454</f>
        <v>25</v>
      </c>
      <c r="K487" s="13">
        <f>'прил муниц.программы '!K454</f>
        <v>25</v>
      </c>
      <c r="L487" s="13">
        <f>'прил муниц.программы '!L454</f>
        <v>25</v>
      </c>
    </row>
    <row r="488" spans="1:12" ht="33">
      <c r="A488" s="113" t="s">
        <v>200</v>
      </c>
      <c r="B488" s="22">
        <v>801</v>
      </c>
      <c r="C488" s="27" t="s">
        <v>404</v>
      </c>
      <c r="D488" s="27" t="s">
        <v>375</v>
      </c>
      <c r="E488" s="101" t="s">
        <v>153</v>
      </c>
      <c r="F488" s="95"/>
      <c r="G488" s="95"/>
      <c r="H488" s="95"/>
      <c r="I488" s="27"/>
      <c r="J488" s="13">
        <f>J492+J489+J495</f>
        <v>2020</v>
      </c>
      <c r="K488" s="13">
        <f>K492+K489+K495</f>
        <v>1300</v>
      </c>
      <c r="L488" s="13">
        <f>L492+L489+L495</f>
        <v>3000</v>
      </c>
    </row>
    <row r="489" spans="1:12" ht="30.75">
      <c r="A489" s="76" t="s">
        <v>590</v>
      </c>
      <c r="B489" s="22">
        <v>801</v>
      </c>
      <c r="C489" s="27" t="s">
        <v>404</v>
      </c>
      <c r="D489" s="27" t="s">
        <v>375</v>
      </c>
      <c r="E489" s="27" t="s">
        <v>153</v>
      </c>
      <c r="F489" s="27" t="s">
        <v>264</v>
      </c>
      <c r="G489" s="114" t="s">
        <v>380</v>
      </c>
      <c r="H489" s="114"/>
      <c r="I489" s="27"/>
      <c r="J489" s="13">
        <f aca="true" t="shared" si="73" ref="J489:L490">J490</f>
        <v>1670</v>
      </c>
      <c r="K489" s="13">
        <f t="shared" si="73"/>
        <v>0</v>
      </c>
      <c r="L489" s="13">
        <f t="shared" si="73"/>
        <v>0</v>
      </c>
    </row>
    <row r="490" spans="1:12" ht="46.5">
      <c r="A490" s="6" t="s">
        <v>435</v>
      </c>
      <c r="B490" s="22">
        <v>801</v>
      </c>
      <c r="C490" s="27" t="s">
        <v>404</v>
      </c>
      <c r="D490" s="27" t="s">
        <v>375</v>
      </c>
      <c r="E490" s="27" t="s">
        <v>153</v>
      </c>
      <c r="F490" s="27" t="s">
        <v>264</v>
      </c>
      <c r="G490" s="114" t="s">
        <v>380</v>
      </c>
      <c r="H490" s="114" t="s">
        <v>534</v>
      </c>
      <c r="I490" s="27"/>
      <c r="J490" s="13">
        <f t="shared" si="73"/>
        <v>1670</v>
      </c>
      <c r="K490" s="13">
        <f t="shared" si="73"/>
        <v>0</v>
      </c>
      <c r="L490" s="13">
        <f t="shared" si="73"/>
        <v>0</v>
      </c>
    </row>
    <row r="491" spans="1:12" ht="30.75">
      <c r="A491" s="15" t="s">
        <v>189</v>
      </c>
      <c r="B491" s="22">
        <v>801</v>
      </c>
      <c r="C491" s="27" t="s">
        <v>404</v>
      </c>
      <c r="D491" s="27" t="s">
        <v>375</v>
      </c>
      <c r="E491" s="27" t="s">
        <v>153</v>
      </c>
      <c r="F491" s="27" t="s">
        <v>264</v>
      </c>
      <c r="G491" s="114" t="s">
        <v>380</v>
      </c>
      <c r="H491" s="114" t="s">
        <v>534</v>
      </c>
      <c r="I491" s="27" t="s">
        <v>425</v>
      </c>
      <c r="J491" s="13">
        <f>'прил муниц.программы '!J512</f>
        <v>1670</v>
      </c>
      <c r="K491" s="13">
        <f>'прил муниц.программы '!K512</f>
        <v>0</v>
      </c>
      <c r="L491" s="13">
        <f>'прил муниц.программы '!L512</f>
        <v>0</v>
      </c>
    </row>
    <row r="492" spans="1:12" ht="30.75">
      <c r="A492" s="6" t="s">
        <v>289</v>
      </c>
      <c r="B492" s="22">
        <v>801</v>
      </c>
      <c r="C492" s="27" t="s">
        <v>404</v>
      </c>
      <c r="D492" s="27" t="s">
        <v>375</v>
      </c>
      <c r="E492" s="27" t="s">
        <v>153</v>
      </c>
      <c r="F492" s="27" t="s">
        <v>264</v>
      </c>
      <c r="G492" s="27" t="s">
        <v>3</v>
      </c>
      <c r="H492" s="27"/>
      <c r="I492" s="27"/>
      <c r="J492" s="13">
        <f aca="true" t="shared" si="74" ref="J492:L493">J493</f>
        <v>350</v>
      </c>
      <c r="K492" s="13">
        <f t="shared" si="74"/>
        <v>1300</v>
      </c>
      <c r="L492" s="13">
        <f t="shared" si="74"/>
        <v>2500</v>
      </c>
    </row>
    <row r="493" spans="1:12" ht="46.5">
      <c r="A493" s="6" t="s">
        <v>435</v>
      </c>
      <c r="B493" s="22">
        <v>801</v>
      </c>
      <c r="C493" s="27" t="s">
        <v>404</v>
      </c>
      <c r="D493" s="27" t="s">
        <v>375</v>
      </c>
      <c r="E493" s="27" t="s">
        <v>153</v>
      </c>
      <c r="F493" s="27" t="s">
        <v>264</v>
      </c>
      <c r="G493" s="27" t="s">
        <v>3</v>
      </c>
      <c r="H493" s="27" t="s">
        <v>534</v>
      </c>
      <c r="I493" s="27"/>
      <c r="J493" s="13">
        <f t="shared" si="74"/>
        <v>350</v>
      </c>
      <c r="K493" s="13">
        <f t="shared" si="74"/>
        <v>1300</v>
      </c>
      <c r="L493" s="13">
        <f t="shared" si="74"/>
        <v>2500</v>
      </c>
    </row>
    <row r="494" spans="1:12" ht="30.75">
      <c r="A494" s="15" t="s">
        <v>189</v>
      </c>
      <c r="B494" s="22">
        <v>801</v>
      </c>
      <c r="C494" s="27" t="s">
        <v>404</v>
      </c>
      <c r="D494" s="27" t="s">
        <v>375</v>
      </c>
      <c r="E494" s="27" t="s">
        <v>153</v>
      </c>
      <c r="F494" s="27" t="s">
        <v>264</v>
      </c>
      <c r="G494" s="27" t="s">
        <v>3</v>
      </c>
      <c r="H494" s="27" t="s">
        <v>534</v>
      </c>
      <c r="I494" s="27" t="s">
        <v>425</v>
      </c>
      <c r="J494" s="13">
        <f>'прил муниц.программы '!J514</f>
        <v>350</v>
      </c>
      <c r="K494" s="13">
        <f>'прил муниц.программы '!K514</f>
        <v>1300</v>
      </c>
      <c r="L494" s="13">
        <f>'прил муниц.программы '!L514</f>
        <v>2500</v>
      </c>
    </row>
    <row r="495" spans="1:12" ht="30.75">
      <c r="A495" s="76" t="s">
        <v>591</v>
      </c>
      <c r="B495" s="22">
        <v>801</v>
      </c>
      <c r="C495" s="27" t="s">
        <v>404</v>
      </c>
      <c r="D495" s="27" t="s">
        <v>375</v>
      </c>
      <c r="E495" s="27" t="s">
        <v>153</v>
      </c>
      <c r="F495" s="27" t="s">
        <v>264</v>
      </c>
      <c r="G495" s="79" t="s">
        <v>69</v>
      </c>
      <c r="H495" s="27"/>
      <c r="I495" s="27"/>
      <c r="J495" s="13">
        <f aca="true" t="shared" si="75" ref="J495:L496">J496</f>
        <v>0</v>
      </c>
      <c r="K495" s="13">
        <f t="shared" si="75"/>
        <v>0</v>
      </c>
      <c r="L495" s="13">
        <f t="shared" si="75"/>
        <v>500</v>
      </c>
    </row>
    <row r="496" spans="1:12" ht="46.5">
      <c r="A496" s="6" t="s">
        <v>435</v>
      </c>
      <c r="B496" s="22">
        <v>801</v>
      </c>
      <c r="C496" s="27" t="s">
        <v>404</v>
      </c>
      <c r="D496" s="27" t="s">
        <v>375</v>
      </c>
      <c r="E496" s="27" t="s">
        <v>153</v>
      </c>
      <c r="F496" s="27" t="s">
        <v>264</v>
      </c>
      <c r="G496" s="79" t="s">
        <v>69</v>
      </c>
      <c r="H496" s="27" t="s">
        <v>534</v>
      </c>
      <c r="I496" s="27"/>
      <c r="J496" s="13">
        <f t="shared" si="75"/>
        <v>0</v>
      </c>
      <c r="K496" s="13">
        <f t="shared" si="75"/>
        <v>0</v>
      </c>
      <c r="L496" s="13">
        <f t="shared" si="75"/>
        <v>500</v>
      </c>
    </row>
    <row r="497" spans="1:12" ht="30.75">
      <c r="A497" s="15" t="s">
        <v>189</v>
      </c>
      <c r="B497" s="22">
        <v>801</v>
      </c>
      <c r="C497" s="27" t="s">
        <v>404</v>
      </c>
      <c r="D497" s="27" t="s">
        <v>375</v>
      </c>
      <c r="E497" s="27" t="s">
        <v>153</v>
      </c>
      <c r="F497" s="27" t="s">
        <v>264</v>
      </c>
      <c r="G497" s="79" t="s">
        <v>69</v>
      </c>
      <c r="H497" s="27" t="s">
        <v>534</v>
      </c>
      <c r="I497" s="27" t="s">
        <v>425</v>
      </c>
      <c r="J497" s="13">
        <f>'прил муниц.программы '!J518</f>
        <v>0</v>
      </c>
      <c r="K497" s="13">
        <f>'прил муниц.программы '!K518</f>
        <v>0</v>
      </c>
      <c r="L497" s="13">
        <f>'прил муниц.программы '!L518</f>
        <v>500</v>
      </c>
    </row>
    <row r="498" spans="1:12" ht="15">
      <c r="A498" s="6" t="s">
        <v>551</v>
      </c>
      <c r="B498" s="22">
        <v>801</v>
      </c>
      <c r="C498" s="27" t="s">
        <v>111</v>
      </c>
      <c r="D498" s="5"/>
      <c r="E498" s="5"/>
      <c r="F498" s="5"/>
      <c r="G498" s="5"/>
      <c r="H498" s="5"/>
      <c r="I498" s="5"/>
      <c r="J498" s="13">
        <f>J516+J499+J542</f>
        <v>42269.6</v>
      </c>
      <c r="K498" s="13">
        <f>K516+K499+K542</f>
        <v>96299.6</v>
      </c>
      <c r="L498" s="13">
        <f>L516+L499+L542</f>
        <v>236099.7</v>
      </c>
    </row>
    <row r="499" spans="1:12" ht="15">
      <c r="A499" s="6" t="s">
        <v>532</v>
      </c>
      <c r="B499" s="22">
        <v>801</v>
      </c>
      <c r="C499" s="27" t="s">
        <v>111</v>
      </c>
      <c r="D499" s="27" t="s">
        <v>380</v>
      </c>
      <c r="E499" s="27"/>
      <c r="F499" s="27"/>
      <c r="G499" s="27"/>
      <c r="H499" s="27"/>
      <c r="I499" s="5"/>
      <c r="J499" s="13">
        <f>J500+J505</f>
        <v>1967.5</v>
      </c>
      <c r="K499" s="13">
        <f>K500+K505</f>
        <v>656.5999999999999</v>
      </c>
      <c r="L499" s="13">
        <f>L500+L505</f>
        <v>0</v>
      </c>
    </row>
    <row r="500" spans="1:12" ht="50.25">
      <c r="A500" s="113" t="s">
        <v>113</v>
      </c>
      <c r="B500" s="22">
        <v>801</v>
      </c>
      <c r="C500" s="27" t="s">
        <v>111</v>
      </c>
      <c r="D500" s="27" t="s">
        <v>380</v>
      </c>
      <c r="E500" s="101" t="s">
        <v>75</v>
      </c>
      <c r="F500" s="101"/>
      <c r="G500" s="95"/>
      <c r="H500" s="95"/>
      <c r="I500" s="5"/>
      <c r="J500" s="13">
        <f aca="true" t="shared" si="76" ref="J500:L503">J501</f>
        <v>1367.5</v>
      </c>
      <c r="K500" s="13">
        <f t="shared" si="76"/>
        <v>0</v>
      </c>
      <c r="L500" s="13">
        <f t="shared" si="76"/>
        <v>0</v>
      </c>
    </row>
    <row r="501" spans="1:12" ht="46.5">
      <c r="A501" s="57" t="s">
        <v>11</v>
      </c>
      <c r="B501" s="22">
        <v>801</v>
      </c>
      <c r="C501" s="27" t="s">
        <v>111</v>
      </c>
      <c r="D501" s="27" t="s">
        <v>380</v>
      </c>
      <c r="E501" s="27" t="s">
        <v>75</v>
      </c>
      <c r="F501" s="27" t="s">
        <v>500</v>
      </c>
      <c r="G501" s="71"/>
      <c r="H501" s="71"/>
      <c r="I501" s="5"/>
      <c r="J501" s="13">
        <f t="shared" si="76"/>
        <v>1367.5</v>
      </c>
      <c r="K501" s="13">
        <f t="shared" si="76"/>
        <v>0</v>
      </c>
      <c r="L501" s="13">
        <f t="shared" si="76"/>
        <v>0</v>
      </c>
    </row>
    <row r="502" spans="1:12" ht="30.75">
      <c r="A502" s="7" t="s">
        <v>76</v>
      </c>
      <c r="B502" s="22">
        <v>801</v>
      </c>
      <c r="C502" s="27" t="s">
        <v>111</v>
      </c>
      <c r="D502" s="27" t="s">
        <v>380</v>
      </c>
      <c r="E502" s="27" t="s">
        <v>75</v>
      </c>
      <c r="F502" s="27" t="s">
        <v>500</v>
      </c>
      <c r="G502" s="27" t="s">
        <v>3</v>
      </c>
      <c r="H502" s="27"/>
      <c r="I502" s="5"/>
      <c r="J502" s="13">
        <f t="shared" si="76"/>
        <v>1367.5</v>
      </c>
      <c r="K502" s="13">
        <f t="shared" si="76"/>
        <v>0</v>
      </c>
      <c r="L502" s="13">
        <f t="shared" si="76"/>
        <v>0</v>
      </c>
    </row>
    <row r="503" spans="1:12" ht="46.5">
      <c r="A503" s="6" t="s">
        <v>522</v>
      </c>
      <c r="B503" s="22">
        <v>801</v>
      </c>
      <c r="C503" s="27" t="s">
        <v>111</v>
      </c>
      <c r="D503" s="27" t="s">
        <v>380</v>
      </c>
      <c r="E503" s="27" t="s">
        <v>75</v>
      </c>
      <c r="F503" s="27" t="s">
        <v>500</v>
      </c>
      <c r="G503" s="27" t="s">
        <v>3</v>
      </c>
      <c r="H503" s="22">
        <v>90140</v>
      </c>
      <c r="I503" s="5"/>
      <c r="J503" s="13">
        <f t="shared" si="76"/>
        <v>1367.5</v>
      </c>
      <c r="K503" s="13">
        <f t="shared" si="76"/>
        <v>0</v>
      </c>
      <c r="L503" s="13">
        <f t="shared" si="76"/>
        <v>0</v>
      </c>
    </row>
    <row r="504" spans="1:12" ht="15">
      <c r="A504" s="15" t="s">
        <v>17</v>
      </c>
      <c r="B504" s="22">
        <v>801</v>
      </c>
      <c r="C504" s="27" t="s">
        <v>111</v>
      </c>
      <c r="D504" s="27" t="s">
        <v>380</v>
      </c>
      <c r="E504" s="27" t="s">
        <v>75</v>
      </c>
      <c r="F504" s="27" t="s">
        <v>500</v>
      </c>
      <c r="G504" s="27" t="s">
        <v>3</v>
      </c>
      <c r="H504" s="22">
        <v>90140</v>
      </c>
      <c r="I504" s="22">
        <v>540</v>
      </c>
      <c r="J504" s="13">
        <f>'прил муниц.программы '!J474</f>
        <v>1367.5</v>
      </c>
      <c r="K504" s="13">
        <f>'прил муниц.программы '!K474</f>
        <v>0</v>
      </c>
      <c r="L504" s="13">
        <f>'прил муниц.программы '!L474</f>
        <v>0</v>
      </c>
    </row>
    <row r="505" spans="1:12" ht="50.25">
      <c r="A505" s="100" t="s">
        <v>386</v>
      </c>
      <c r="B505" s="22">
        <v>801</v>
      </c>
      <c r="C505" s="27" t="s">
        <v>111</v>
      </c>
      <c r="D505" s="27" t="s">
        <v>380</v>
      </c>
      <c r="E505" s="101" t="s">
        <v>518</v>
      </c>
      <c r="F505" s="95"/>
      <c r="G505" s="95"/>
      <c r="H505" s="95"/>
      <c r="I505" s="22"/>
      <c r="J505" s="13">
        <f>J506+J513</f>
        <v>600</v>
      </c>
      <c r="K505" s="13">
        <f>K506+K513</f>
        <v>656.5999999999999</v>
      </c>
      <c r="L505" s="13">
        <f>L506+L513</f>
        <v>0</v>
      </c>
    </row>
    <row r="506" spans="1:12" ht="46.5">
      <c r="A506" s="106" t="s">
        <v>530</v>
      </c>
      <c r="B506" s="22">
        <v>801</v>
      </c>
      <c r="C506" s="27" t="s">
        <v>111</v>
      </c>
      <c r="D506" s="27" t="s">
        <v>380</v>
      </c>
      <c r="E506" s="27" t="s">
        <v>518</v>
      </c>
      <c r="F506" s="27" t="s">
        <v>264</v>
      </c>
      <c r="G506" s="27" t="s">
        <v>395</v>
      </c>
      <c r="H506" s="27"/>
      <c r="I506" s="22"/>
      <c r="J506" s="13">
        <f>J509+J507+J511</f>
        <v>0</v>
      </c>
      <c r="K506" s="13">
        <f>K509+K507+K511</f>
        <v>656.5999999999999</v>
      </c>
      <c r="L506" s="13">
        <f>L509+L507+L511</f>
        <v>0</v>
      </c>
    </row>
    <row r="507" spans="1:12" ht="93">
      <c r="A507" s="106" t="s">
        <v>41</v>
      </c>
      <c r="B507" s="22">
        <v>801</v>
      </c>
      <c r="C507" s="27" t="s">
        <v>111</v>
      </c>
      <c r="D507" s="27" t="s">
        <v>380</v>
      </c>
      <c r="E507" s="27" t="s">
        <v>518</v>
      </c>
      <c r="F507" s="27" t="s">
        <v>264</v>
      </c>
      <c r="G507" s="27" t="s">
        <v>395</v>
      </c>
      <c r="H507" s="27" t="s">
        <v>26</v>
      </c>
      <c r="I507" s="22"/>
      <c r="J507" s="13">
        <f>J508</f>
        <v>0</v>
      </c>
      <c r="K507" s="13">
        <f>K508</f>
        <v>0</v>
      </c>
      <c r="L507" s="13">
        <f>L508</f>
        <v>0</v>
      </c>
    </row>
    <row r="508" spans="1:12" ht="15">
      <c r="A508" s="15" t="s">
        <v>506</v>
      </c>
      <c r="B508" s="22">
        <v>801</v>
      </c>
      <c r="C508" s="27" t="s">
        <v>111</v>
      </c>
      <c r="D508" s="27" t="s">
        <v>380</v>
      </c>
      <c r="E508" s="27" t="s">
        <v>518</v>
      </c>
      <c r="F508" s="27" t="s">
        <v>264</v>
      </c>
      <c r="G508" s="27" t="s">
        <v>395</v>
      </c>
      <c r="H508" s="27" t="s">
        <v>26</v>
      </c>
      <c r="I508" s="22">
        <v>410</v>
      </c>
      <c r="J508" s="13">
        <f>'прил муниц.программы '!J585</f>
        <v>0</v>
      </c>
      <c r="K508" s="13">
        <v>0</v>
      </c>
      <c r="L508" s="13">
        <v>0</v>
      </c>
    </row>
    <row r="509" spans="1:12" ht="62.25">
      <c r="A509" s="6" t="s">
        <v>422</v>
      </c>
      <c r="B509" s="22">
        <v>801</v>
      </c>
      <c r="C509" s="27" t="s">
        <v>111</v>
      </c>
      <c r="D509" s="27" t="s">
        <v>380</v>
      </c>
      <c r="E509" s="27" t="s">
        <v>518</v>
      </c>
      <c r="F509" s="27" t="s">
        <v>264</v>
      </c>
      <c r="G509" s="27" t="s">
        <v>395</v>
      </c>
      <c r="H509" s="27" t="s">
        <v>361</v>
      </c>
      <c r="I509" s="22"/>
      <c r="J509" s="13">
        <f>J510</f>
        <v>0</v>
      </c>
      <c r="K509" s="13">
        <f>K510</f>
        <v>630.3</v>
      </c>
      <c r="L509" s="13">
        <f>L510</f>
        <v>0</v>
      </c>
    </row>
    <row r="510" spans="1:12" ht="15">
      <c r="A510" s="15" t="s">
        <v>506</v>
      </c>
      <c r="B510" s="22">
        <v>801</v>
      </c>
      <c r="C510" s="27" t="s">
        <v>111</v>
      </c>
      <c r="D510" s="27" t="s">
        <v>380</v>
      </c>
      <c r="E510" s="27" t="s">
        <v>518</v>
      </c>
      <c r="F510" s="27" t="s">
        <v>264</v>
      </c>
      <c r="G510" s="27" t="s">
        <v>395</v>
      </c>
      <c r="H510" s="27" t="s">
        <v>361</v>
      </c>
      <c r="I510" s="22">
        <v>410</v>
      </c>
      <c r="J510" s="13">
        <f>'прил муниц.программы '!J587</f>
        <v>0</v>
      </c>
      <c r="K510" s="13">
        <f>'прил муниц.программы '!K587</f>
        <v>630.3</v>
      </c>
      <c r="L510" s="13">
        <f>'прил муниц.программы '!L587</f>
        <v>0</v>
      </c>
    </row>
    <row r="511" spans="1:12" ht="30.75">
      <c r="A511" s="76" t="s">
        <v>595</v>
      </c>
      <c r="B511" s="22">
        <v>801</v>
      </c>
      <c r="C511" s="79" t="s">
        <v>111</v>
      </c>
      <c r="D511" s="79" t="s">
        <v>380</v>
      </c>
      <c r="E511" s="79" t="s">
        <v>518</v>
      </c>
      <c r="F511" s="79" t="s">
        <v>264</v>
      </c>
      <c r="G511" s="27" t="s">
        <v>395</v>
      </c>
      <c r="H511" s="79" t="s">
        <v>594</v>
      </c>
      <c r="I511" s="22"/>
      <c r="J511" s="13">
        <f>J512</f>
        <v>0</v>
      </c>
      <c r="K511" s="13">
        <f>K512</f>
        <v>26.3</v>
      </c>
      <c r="L511" s="13">
        <f>L512</f>
        <v>0</v>
      </c>
    </row>
    <row r="512" spans="1:12" ht="30.75">
      <c r="A512" s="15" t="s">
        <v>189</v>
      </c>
      <c r="B512" s="22">
        <v>801</v>
      </c>
      <c r="C512" s="79" t="s">
        <v>111</v>
      </c>
      <c r="D512" s="79" t="s">
        <v>380</v>
      </c>
      <c r="E512" s="79" t="s">
        <v>518</v>
      </c>
      <c r="F512" s="79" t="s">
        <v>264</v>
      </c>
      <c r="G512" s="27" t="s">
        <v>395</v>
      </c>
      <c r="H512" s="79" t="s">
        <v>594</v>
      </c>
      <c r="I512" s="22">
        <v>240</v>
      </c>
      <c r="J512" s="13">
        <f>'прил муниц.программы '!J589</f>
        <v>0</v>
      </c>
      <c r="K512" s="13">
        <f>'прил муниц.программы '!K589</f>
        <v>26.3</v>
      </c>
      <c r="L512" s="13">
        <f>'прил муниц.программы '!L589</f>
        <v>0</v>
      </c>
    </row>
    <row r="513" spans="1:12" ht="15">
      <c r="A513" s="76" t="s">
        <v>596</v>
      </c>
      <c r="B513" s="22">
        <v>801</v>
      </c>
      <c r="C513" s="79" t="s">
        <v>111</v>
      </c>
      <c r="D513" s="79" t="s">
        <v>380</v>
      </c>
      <c r="E513" s="79" t="s">
        <v>518</v>
      </c>
      <c r="F513" s="79" t="s">
        <v>264</v>
      </c>
      <c r="G513" s="79" t="s">
        <v>69</v>
      </c>
      <c r="H513" s="79"/>
      <c r="I513" s="22"/>
      <c r="J513" s="13">
        <f aca="true" t="shared" si="77" ref="J513:L514">J514</f>
        <v>600</v>
      </c>
      <c r="K513" s="13">
        <f t="shared" si="77"/>
        <v>0</v>
      </c>
      <c r="L513" s="13">
        <f t="shared" si="77"/>
        <v>0</v>
      </c>
    </row>
    <row r="514" spans="1:12" ht="15">
      <c r="A514" s="76" t="s">
        <v>598</v>
      </c>
      <c r="B514" s="22">
        <v>801</v>
      </c>
      <c r="C514" s="79" t="s">
        <v>111</v>
      </c>
      <c r="D514" s="79" t="s">
        <v>380</v>
      </c>
      <c r="E514" s="79" t="s">
        <v>518</v>
      </c>
      <c r="F514" s="79" t="s">
        <v>264</v>
      </c>
      <c r="G514" s="79" t="s">
        <v>69</v>
      </c>
      <c r="H514" s="79" t="s">
        <v>599</v>
      </c>
      <c r="I514" s="22"/>
      <c r="J514" s="13">
        <f t="shared" si="77"/>
        <v>600</v>
      </c>
      <c r="K514" s="13">
        <f t="shared" si="77"/>
        <v>0</v>
      </c>
      <c r="L514" s="13">
        <f t="shared" si="77"/>
        <v>0</v>
      </c>
    </row>
    <row r="515" spans="1:12" ht="30.75">
      <c r="A515" s="15" t="s">
        <v>189</v>
      </c>
      <c r="B515" s="22">
        <v>801</v>
      </c>
      <c r="C515" s="79" t="s">
        <v>111</v>
      </c>
      <c r="D515" s="79" t="s">
        <v>380</v>
      </c>
      <c r="E515" s="79" t="s">
        <v>518</v>
      </c>
      <c r="F515" s="79" t="s">
        <v>264</v>
      </c>
      <c r="G515" s="79" t="s">
        <v>69</v>
      </c>
      <c r="H515" s="79" t="s">
        <v>599</v>
      </c>
      <c r="I515" s="22">
        <v>240</v>
      </c>
      <c r="J515" s="13">
        <f>'прил муниц.программы '!J592</f>
        <v>600</v>
      </c>
      <c r="K515" s="13">
        <f>'прил муниц.программы '!K592</f>
        <v>0</v>
      </c>
      <c r="L515" s="13">
        <f>'прил муниц.программы '!L592</f>
        <v>0</v>
      </c>
    </row>
    <row r="516" spans="1:12" ht="15">
      <c r="A516" s="6" t="s">
        <v>259</v>
      </c>
      <c r="B516" s="22">
        <v>801</v>
      </c>
      <c r="C516" s="27" t="s">
        <v>111</v>
      </c>
      <c r="D516" s="27" t="s">
        <v>3</v>
      </c>
      <c r="E516" s="27"/>
      <c r="F516" s="27"/>
      <c r="G516" s="27"/>
      <c r="H516" s="27"/>
      <c r="I516" s="27"/>
      <c r="J516" s="13">
        <f>J517</f>
        <v>34017.1</v>
      </c>
      <c r="K516" s="13">
        <f>K517</f>
        <v>91145.9</v>
      </c>
      <c r="L516" s="13">
        <f>L517</f>
        <v>231602.6</v>
      </c>
    </row>
    <row r="517" spans="1:12" ht="50.25">
      <c r="A517" s="100" t="s">
        <v>461</v>
      </c>
      <c r="B517" s="22">
        <v>801</v>
      </c>
      <c r="C517" s="27" t="s">
        <v>111</v>
      </c>
      <c r="D517" s="27" t="s">
        <v>3</v>
      </c>
      <c r="E517" s="101" t="s">
        <v>305</v>
      </c>
      <c r="F517" s="101"/>
      <c r="G517" s="95"/>
      <c r="H517" s="95"/>
      <c r="I517" s="101"/>
      <c r="J517" s="13">
        <f>J518+J536</f>
        <v>34017.1</v>
      </c>
      <c r="K517" s="13">
        <f>K518+K536</f>
        <v>91145.9</v>
      </c>
      <c r="L517" s="13">
        <f>L518+L536</f>
        <v>231602.6</v>
      </c>
    </row>
    <row r="518" spans="1:12" ht="30.75">
      <c r="A518" s="6" t="s">
        <v>501</v>
      </c>
      <c r="B518" s="22">
        <v>801</v>
      </c>
      <c r="C518" s="27" t="s">
        <v>111</v>
      </c>
      <c r="D518" s="27" t="s">
        <v>3</v>
      </c>
      <c r="E518" s="27" t="s">
        <v>305</v>
      </c>
      <c r="F518" s="27" t="s">
        <v>500</v>
      </c>
      <c r="G518" s="71"/>
      <c r="H518" s="71"/>
      <c r="I518" s="71"/>
      <c r="J518" s="13">
        <f>J519+J523+J531</f>
        <v>27265.8</v>
      </c>
      <c r="K518" s="13">
        <f>K519+K523+K531</f>
        <v>91145.9</v>
      </c>
      <c r="L518" s="13">
        <f>L519+L523+L531</f>
        <v>231602.6</v>
      </c>
    </row>
    <row r="519" spans="1:12" ht="30.75">
      <c r="A519" s="6" t="s">
        <v>178</v>
      </c>
      <c r="B519" s="22">
        <v>801</v>
      </c>
      <c r="C519" s="27" t="s">
        <v>111</v>
      </c>
      <c r="D519" s="27" t="s">
        <v>3</v>
      </c>
      <c r="E519" s="27" t="s">
        <v>305</v>
      </c>
      <c r="F519" s="27" t="s">
        <v>500</v>
      </c>
      <c r="G519" s="27" t="s">
        <v>380</v>
      </c>
      <c r="H519" s="71"/>
      <c r="I519" s="71"/>
      <c r="J519" s="13">
        <f>J520</f>
        <v>6140</v>
      </c>
      <c r="K519" s="13">
        <f>K520</f>
        <v>4340.3</v>
      </c>
      <c r="L519" s="13">
        <f>L520</f>
        <v>10308.1</v>
      </c>
    </row>
    <row r="520" spans="1:12" ht="30.75">
      <c r="A520" s="6" t="s">
        <v>400</v>
      </c>
      <c r="B520" s="22">
        <v>801</v>
      </c>
      <c r="C520" s="27" t="s">
        <v>111</v>
      </c>
      <c r="D520" s="27" t="s">
        <v>3</v>
      </c>
      <c r="E520" s="27" t="s">
        <v>305</v>
      </c>
      <c r="F520" s="27" t="s">
        <v>500</v>
      </c>
      <c r="G520" s="27" t="s">
        <v>380</v>
      </c>
      <c r="H520" s="27" t="s">
        <v>29</v>
      </c>
      <c r="I520" s="71"/>
      <c r="J520" s="13">
        <f>J521+J522</f>
        <v>6140</v>
      </c>
      <c r="K520" s="13">
        <f>K521+K522</f>
        <v>4340.3</v>
      </c>
      <c r="L520" s="13">
        <f>L521+L522</f>
        <v>10308.1</v>
      </c>
    </row>
    <row r="521" spans="1:12" ht="30.75">
      <c r="A521" s="15" t="s">
        <v>189</v>
      </c>
      <c r="B521" s="22">
        <v>801</v>
      </c>
      <c r="C521" s="27" t="s">
        <v>111</v>
      </c>
      <c r="D521" s="27" t="s">
        <v>3</v>
      </c>
      <c r="E521" s="27" t="s">
        <v>305</v>
      </c>
      <c r="F521" s="27" t="s">
        <v>500</v>
      </c>
      <c r="G521" s="27" t="s">
        <v>380</v>
      </c>
      <c r="H521" s="27" t="s">
        <v>29</v>
      </c>
      <c r="I521" s="27" t="s">
        <v>425</v>
      </c>
      <c r="J521" s="13">
        <f>'прил муниц.программы '!J272</f>
        <v>640</v>
      </c>
      <c r="K521" s="13">
        <f>'прил муниц.программы '!K272</f>
        <v>0</v>
      </c>
      <c r="L521" s="13">
        <f>'прил муниц.программы '!L272</f>
        <v>0</v>
      </c>
    </row>
    <row r="522" spans="1:12" ht="15">
      <c r="A522" s="15" t="s">
        <v>506</v>
      </c>
      <c r="B522" s="22">
        <v>801</v>
      </c>
      <c r="C522" s="27" t="s">
        <v>111</v>
      </c>
      <c r="D522" s="27" t="s">
        <v>3</v>
      </c>
      <c r="E522" s="27" t="s">
        <v>305</v>
      </c>
      <c r="F522" s="27" t="s">
        <v>500</v>
      </c>
      <c r="G522" s="27" t="s">
        <v>380</v>
      </c>
      <c r="H522" s="27" t="s">
        <v>29</v>
      </c>
      <c r="I522" s="27" t="s">
        <v>331</v>
      </c>
      <c r="J522" s="13">
        <f>'прил муниц.программы '!J273</f>
        <v>5500</v>
      </c>
      <c r="K522" s="13">
        <f>'прил муниц.программы '!K273</f>
        <v>4340.3</v>
      </c>
      <c r="L522" s="13">
        <f>'прил муниц.программы '!L273</f>
        <v>10308.1</v>
      </c>
    </row>
    <row r="523" spans="1:12" ht="46.5">
      <c r="A523" s="7" t="s">
        <v>493</v>
      </c>
      <c r="B523" s="22">
        <v>801</v>
      </c>
      <c r="C523" s="27" t="s">
        <v>111</v>
      </c>
      <c r="D523" s="27" t="s">
        <v>3</v>
      </c>
      <c r="E523" s="27" t="s">
        <v>305</v>
      </c>
      <c r="F523" s="27" t="s">
        <v>500</v>
      </c>
      <c r="G523" s="27" t="s">
        <v>3</v>
      </c>
      <c r="H523" s="27"/>
      <c r="I523" s="71"/>
      <c r="J523" s="13">
        <f>J524+J527+J529</f>
        <v>21125.8</v>
      </c>
      <c r="K523" s="13">
        <f>K524+K527+K529</f>
        <v>0</v>
      </c>
      <c r="L523" s="13">
        <f>L524+L527+L529</f>
        <v>0</v>
      </c>
    </row>
    <row r="524" spans="1:12" ht="30.75">
      <c r="A524" s="6" t="s">
        <v>473</v>
      </c>
      <c r="B524" s="22">
        <v>801</v>
      </c>
      <c r="C524" s="27" t="s">
        <v>111</v>
      </c>
      <c r="D524" s="27" t="s">
        <v>3</v>
      </c>
      <c r="E524" s="27" t="s">
        <v>305</v>
      </c>
      <c r="F524" s="27" t="s">
        <v>500</v>
      </c>
      <c r="G524" s="27" t="s">
        <v>3</v>
      </c>
      <c r="H524" s="27" t="s">
        <v>434</v>
      </c>
      <c r="I524" s="71"/>
      <c r="J524" s="13">
        <f>J525+J526</f>
        <v>3336.5</v>
      </c>
      <c r="K524" s="13">
        <f>K525</f>
        <v>0</v>
      </c>
      <c r="L524" s="13">
        <f>L525</f>
        <v>0</v>
      </c>
    </row>
    <row r="525" spans="1:12" ht="30.75">
      <c r="A525" s="15" t="s">
        <v>189</v>
      </c>
      <c r="B525" s="22">
        <v>801</v>
      </c>
      <c r="C525" s="27" t="s">
        <v>111</v>
      </c>
      <c r="D525" s="27" t="s">
        <v>3</v>
      </c>
      <c r="E525" s="27" t="s">
        <v>305</v>
      </c>
      <c r="F525" s="27" t="s">
        <v>500</v>
      </c>
      <c r="G525" s="27" t="s">
        <v>3</v>
      </c>
      <c r="H525" s="27" t="s">
        <v>434</v>
      </c>
      <c r="I525" s="27" t="s">
        <v>425</v>
      </c>
      <c r="J525" s="13">
        <f>'прил муниц.программы '!J276</f>
        <v>445.5</v>
      </c>
      <c r="K525" s="13">
        <f>'прил муниц.программы '!K276</f>
        <v>0</v>
      </c>
      <c r="L525" s="13">
        <f>'прил муниц.программы '!L276</f>
        <v>0</v>
      </c>
    </row>
    <row r="526" spans="1:12" ht="15">
      <c r="A526" s="116" t="s">
        <v>506</v>
      </c>
      <c r="B526" s="22">
        <v>801</v>
      </c>
      <c r="C526" s="27" t="s">
        <v>111</v>
      </c>
      <c r="D526" s="27" t="s">
        <v>3</v>
      </c>
      <c r="E526" s="27" t="s">
        <v>305</v>
      </c>
      <c r="F526" s="27" t="s">
        <v>500</v>
      </c>
      <c r="G526" s="27" t="s">
        <v>3</v>
      </c>
      <c r="H526" s="27" t="s">
        <v>434</v>
      </c>
      <c r="I526" s="27" t="s">
        <v>331</v>
      </c>
      <c r="J526" s="13">
        <f>'прил муниц.программы '!J277</f>
        <v>2891</v>
      </c>
      <c r="K526" s="13">
        <f>'прил муниц.программы '!K277</f>
        <v>0</v>
      </c>
      <c r="L526" s="13">
        <f>'прил муниц.программы '!L277</f>
        <v>0</v>
      </c>
    </row>
    <row r="527" spans="1:12" ht="15">
      <c r="A527" s="6" t="s">
        <v>4</v>
      </c>
      <c r="B527" s="22">
        <v>801</v>
      </c>
      <c r="C527" s="27" t="s">
        <v>111</v>
      </c>
      <c r="D527" s="27" t="s">
        <v>3</v>
      </c>
      <c r="E527" s="27" t="s">
        <v>305</v>
      </c>
      <c r="F527" s="27" t="s">
        <v>500</v>
      </c>
      <c r="G527" s="27" t="s">
        <v>3</v>
      </c>
      <c r="H527" s="27" t="s">
        <v>37</v>
      </c>
      <c r="I527" s="27"/>
      <c r="J527" s="13">
        <f>J528</f>
        <v>56</v>
      </c>
      <c r="K527" s="13">
        <f>K528</f>
        <v>0</v>
      </c>
      <c r="L527" s="13">
        <f>L528</f>
        <v>0</v>
      </c>
    </row>
    <row r="528" spans="1:12" ht="15">
      <c r="A528" s="15" t="s">
        <v>506</v>
      </c>
      <c r="B528" s="22">
        <v>801</v>
      </c>
      <c r="C528" s="27" t="s">
        <v>111</v>
      </c>
      <c r="D528" s="27" t="s">
        <v>3</v>
      </c>
      <c r="E528" s="27" t="s">
        <v>305</v>
      </c>
      <c r="F528" s="27" t="s">
        <v>500</v>
      </c>
      <c r="G528" s="27" t="s">
        <v>3</v>
      </c>
      <c r="H528" s="27" t="s">
        <v>37</v>
      </c>
      <c r="I528" s="27" t="s">
        <v>331</v>
      </c>
      <c r="J528" s="13">
        <f>'прил муниц.программы '!J279</f>
        <v>56</v>
      </c>
      <c r="K528" s="13">
        <f>'прил муниц.программы '!K279</f>
        <v>0</v>
      </c>
      <c r="L528" s="13">
        <f>'прил муниц.программы '!L279</f>
        <v>0</v>
      </c>
    </row>
    <row r="529" spans="1:12" ht="30.75">
      <c r="A529" s="117" t="s">
        <v>267</v>
      </c>
      <c r="B529" s="22">
        <v>801</v>
      </c>
      <c r="C529" s="27" t="s">
        <v>111</v>
      </c>
      <c r="D529" s="27" t="s">
        <v>3</v>
      </c>
      <c r="E529" s="27" t="s">
        <v>305</v>
      </c>
      <c r="F529" s="27" t="s">
        <v>500</v>
      </c>
      <c r="G529" s="27" t="s">
        <v>3</v>
      </c>
      <c r="H529" s="27" t="s">
        <v>316</v>
      </c>
      <c r="I529" s="27"/>
      <c r="J529" s="13">
        <f>J530</f>
        <v>17733.3</v>
      </c>
      <c r="K529" s="13">
        <f>K530</f>
        <v>0</v>
      </c>
      <c r="L529" s="13">
        <f>L530</f>
        <v>0</v>
      </c>
    </row>
    <row r="530" spans="1:12" ht="15">
      <c r="A530" s="15" t="s">
        <v>506</v>
      </c>
      <c r="B530" s="22">
        <v>801</v>
      </c>
      <c r="C530" s="27" t="s">
        <v>111</v>
      </c>
      <c r="D530" s="27" t="s">
        <v>3</v>
      </c>
      <c r="E530" s="27" t="s">
        <v>305</v>
      </c>
      <c r="F530" s="27" t="s">
        <v>500</v>
      </c>
      <c r="G530" s="27" t="s">
        <v>3</v>
      </c>
      <c r="H530" s="27" t="s">
        <v>316</v>
      </c>
      <c r="I530" s="27" t="s">
        <v>331</v>
      </c>
      <c r="J530" s="13">
        <f>'прил муниц.программы '!J281</f>
        <v>17733.3</v>
      </c>
      <c r="K530" s="13">
        <f>'прил муниц.программы '!K281</f>
        <v>0</v>
      </c>
      <c r="L530" s="13">
        <f>'прил муниц.программы '!L281</f>
        <v>0</v>
      </c>
    </row>
    <row r="531" spans="1:12" ht="46.5">
      <c r="A531" s="34" t="s">
        <v>71</v>
      </c>
      <c r="B531" s="22">
        <v>801</v>
      </c>
      <c r="C531" s="27" t="s">
        <v>111</v>
      </c>
      <c r="D531" s="27" t="s">
        <v>3</v>
      </c>
      <c r="E531" s="27" t="s">
        <v>305</v>
      </c>
      <c r="F531" s="27" t="s">
        <v>500</v>
      </c>
      <c r="G531" s="27" t="s">
        <v>467</v>
      </c>
      <c r="H531" s="27"/>
      <c r="I531" s="27"/>
      <c r="J531" s="13">
        <f aca="true" t="shared" si="78" ref="J531:L532">J532</f>
        <v>0</v>
      </c>
      <c r="K531" s="13">
        <f t="shared" si="78"/>
        <v>86805.59999999999</v>
      </c>
      <c r="L531" s="13">
        <f t="shared" si="78"/>
        <v>221294.5</v>
      </c>
    </row>
    <row r="532" spans="1:12" ht="30.75">
      <c r="A532" s="34" t="s">
        <v>354</v>
      </c>
      <c r="B532" s="22">
        <v>801</v>
      </c>
      <c r="C532" s="27" t="s">
        <v>111</v>
      </c>
      <c r="D532" s="27" t="s">
        <v>3</v>
      </c>
      <c r="E532" s="27" t="s">
        <v>305</v>
      </c>
      <c r="F532" s="27" t="s">
        <v>500</v>
      </c>
      <c r="G532" s="27" t="s">
        <v>467</v>
      </c>
      <c r="H532" s="27" t="s">
        <v>108</v>
      </c>
      <c r="I532" s="27"/>
      <c r="J532" s="13">
        <f t="shared" si="78"/>
        <v>0</v>
      </c>
      <c r="K532" s="13">
        <f t="shared" si="78"/>
        <v>86805.59999999999</v>
      </c>
      <c r="L532" s="13">
        <f t="shared" si="78"/>
        <v>221294.5</v>
      </c>
    </row>
    <row r="533" spans="1:12" ht="15">
      <c r="A533" s="15" t="s">
        <v>506</v>
      </c>
      <c r="B533" s="22">
        <v>801</v>
      </c>
      <c r="C533" s="27" t="s">
        <v>111</v>
      </c>
      <c r="D533" s="27" t="s">
        <v>3</v>
      </c>
      <c r="E533" s="27" t="s">
        <v>305</v>
      </c>
      <c r="F533" s="27" t="s">
        <v>500</v>
      </c>
      <c r="G533" s="27" t="s">
        <v>467</v>
      </c>
      <c r="H533" s="27" t="s">
        <v>108</v>
      </c>
      <c r="I533" s="27" t="s">
        <v>331</v>
      </c>
      <c r="J533" s="13">
        <f>'прил муниц.программы '!J284</f>
        <v>0</v>
      </c>
      <c r="K533" s="13">
        <f>'прил муниц.программы '!K284</f>
        <v>86805.59999999999</v>
      </c>
      <c r="L533" s="13">
        <f>'прил муниц.программы '!L284</f>
        <v>221294.5</v>
      </c>
    </row>
    <row r="534" spans="1:12" ht="24.75" customHeight="1">
      <c r="A534" s="15" t="s">
        <v>614</v>
      </c>
      <c r="B534" s="136">
        <v>801</v>
      </c>
      <c r="C534" s="137" t="s">
        <v>111</v>
      </c>
      <c r="D534" s="137" t="s">
        <v>3</v>
      </c>
      <c r="E534" s="137" t="s">
        <v>305</v>
      </c>
      <c r="F534" s="137" t="s">
        <v>500</v>
      </c>
      <c r="G534" s="137" t="s">
        <v>467</v>
      </c>
      <c r="H534" s="137" t="s">
        <v>108</v>
      </c>
      <c r="I534" s="137" t="s">
        <v>331</v>
      </c>
      <c r="J534" s="138">
        <v>0</v>
      </c>
      <c r="K534" s="138">
        <v>86805.6</v>
      </c>
      <c r="L534" s="138">
        <v>0</v>
      </c>
    </row>
    <row r="535" spans="1:12" ht="30.75">
      <c r="A535" s="15" t="s">
        <v>615</v>
      </c>
      <c r="B535" s="136">
        <v>801</v>
      </c>
      <c r="C535" s="137" t="s">
        <v>111</v>
      </c>
      <c r="D535" s="137" t="s">
        <v>3</v>
      </c>
      <c r="E535" s="137" t="s">
        <v>305</v>
      </c>
      <c r="F535" s="137" t="s">
        <v>500</v>
      </c>
      <c r="G535" s="137" t="s">
        <v>467</v>
      </c>
      <c r="H535" s="137" t="s">
        <v>108</v>
      </c>
      <c r="I535" s="137" t="s">
        <v>331</v>
      </c>
      <c r="J535" s="138">
        <v>0</v>
      </c>
      <c r="K535" s="138">
        <v>0</v>
      </c>
      <c r="L535" s="138">
        <v>221294.5</v>
      </c>
    </row>
    <row r="536" spans="1:12" ht="30.75">
      <c r="A536" s="6" t="s">
        <v>420</v>
      </c>
      <c r="B536" s="22">
        <v>801</v>
      </c>
      <c r="C536" s="27" t="s">
        <v>111</v>
      </c>
      <c r="D536" s="27" t="s">
        <v>3</v>
      </c>
      <c r="E536" s="27" t="s">
        <v>305</v>
      </c>
      <c r="F536" s="27" t="s">
        <v>359</v>
      </c>
      <c r="G536" s="71"/>
      <c r="H536" s="71"/>
      <c r="I536" s="71"/>
      <c r="J536" s="13">
        <f>J537</f>
        <v>6751.3</v>
      </c>
      <c r="K536" s="13">
        <f>K537</f>
        <v>0</v>
      </c>
      <c r="L536" s="13">
        <f>L537</f>
        <v>0</v>
      </c>
    </row>
    <row r="537" spans="1:12" ht="30.75">
      <c r="A537" s="6" t="s">
        <v>388</v>
      </c>
      <c r="B537" s="22">
        <v>801</v>
      </c>
      <c r="C537" s="27" t="s">
        <v>111</v>
      </c>
      <c r="D537" s="27" t="s">
        <v>3</v>
      </c>
      <c r="E537" s="27" t="s">
        <v>305</v>
      </c>
      <c r="F537" s="27" t="s">
        <v>359</v>
      </c>
      <c r="G537" s="27" t="s">
        <v>380</v>
      </c>
      <c r="H537" s="27"/>
      <c r="I537" s="27"/>
      <c r="J537" s="13">
        <f>J538+J540</f>
        <v>6751.3</v>
      </c>
      <c r="K537" s="13">
        <f>K538+K540</f>
        <v>0</v>
      </c>
      <c r="L537" s="13">
        <f>L538+L540</f>
        <v>0</v>
      </c>
    </row>
    <row r="538" spans="1:12" ht="30.75">
      <c r="A538" s="6" t="s">
        <v>330</v>
      </c>
      <c r="B538" s="22">
        <v>801</v>
      </c>
      <c r="C538" s="27" t="s">
        <v>111</v>
      </c>
      <c r="D538" s="27" t="s">
        <v>3</v>
      </c>
      <c r="E538" s="27" t="s">
        <v>305</v>
      </c>
      <c r="F538" s="27" t="s">
        <v>359</v>
      </c>
      <c r="G538" s="27" t="s">
        <v>380</v>
      </c>
      <c r="H538" s="27" t="s">
        <v>159</v>
      </c>
      <c r="I538" s="27"/>
      <c r="J538" s="13">
        <f>J539</f>
        <v>640</v>
      </c>
      <c r="K538" s="13">
        <f>K539</f>
        <v>0</v>
      </c>
      <c r="L538" s="13">
        <f>L539</f>
        <v>0</v>
      </c>
    </row>
    <row r="539" spans="1:12" ht="30.75">
      <c r="A539" s="15" t="s">
        <v>189</v>
      </c>
      <c r="B539" s="22">
        <v>801</v>
      </c>
      <c r="C539" s="27" t="s">
        <v>111</v>
      </c>
      <c r="D539" s="27" t="s">
        <v>3</v>
      </c>
      <c r="E539" s="27" t="s">
        <v>305</v>
      </c>
      <c r="F539" s="27" t="s">
        <v>359</v>
      </c>
      <c r="G539" s="27" t="s">
        <v>380</v>
      </c>
      <c r="H539" s="27" t="s">
        <v>159</v>
      </c>
      <c r="I539" s="27" t="s">
        <v>425</v>
      </c>
      <c r="J539" s="13">
        <f>'прил муниц.программы '!J288</f>
        <v>640</v>
      </c>
      <c r="K539" s="13">
        <f>'прил муниц.программы '!K288</f>
        <v>0</v>
      </c>
      <c r="L539" s="13">
        <f>'прил муниц.программы '!L288</f>
        <v>0</v>
      </c>
    </row>
    <row r="540" spans="1:12" ht="30.75">
      <c r="A540" s="6" t="s">
        <v>252</v>
      </c>
      <c r="B540" s="22">
        <v>801</v>
      </c>
      <c r="C540" s="27" t="s">
        <v>111</v>
      </c>
      <c r="D540" s="27" t="s">
        <v>3</v>
      </c>
      <c r="E540" s="27" t="s">
        <v>305</v>
      </c>
      <c r="F540" s="27" t="s">
        <v>359</v>
      </c>
      <c r="G540" s="27" t="s">
        <v>380</v>
      </c>
      <c r="H540" s="27" t="s">
        <v>413</v>
      </c>
      <c r="I540" s="27"/>
      <c r="J540" s="13">
        <f>J541</f>
        <v>6111.3</v>
      </c>
      <c r="K540" s="13">
        <f>K541</f>
        <v>0</v>
      </c>
      <c r="L540" s="13">
        <f>L541</f>
        <v>0</v>
      </c>
    </row>
    <row r="541" spans="1:12" ht="30.75">
      <c r="A541" s="15" t="s">
        <v>189</v>
      </c>
      <c r="B541" s="22">
        <v>801</v>
      </c>
      <c r="C541" s="27" t="s">
        <v>111</v>
      </c>
      <c r="D541" s="27" t="s">
        <v>3</v>
      </c>
      <c r="E541" s="27" t="s">
        <v>305</v>
      </c>
      <c r="F541" s="27" t="s">
        <v>359</v>
      </c>
      <c r="G541" s="27" t="s">
        <v>380</v>
      </c>
      <c r="H541" s="27" t="s">
        <v>413</v>
      </c>
      <c r="I541" s="27" t="s">
        <v>425</v>
      </c>
      <c r="J541" s="13">
        <f>'прил муниц.программы '!J290</f>
        <v>6111.3</v>
      </c>
      <c r="K541" s="13">
        <f>'прил муниц.программы '!K290</f>
        <v>0</v>
      </c>
      <c r="L541" s="13">
        <f>'прил муниц.программы '!L290</f>
        <v>0</v>
      </c>
    </row>
    <row r="542" spans="1:12" ht="15">
      <c r="A542" s="6" t="s">
        <v>503</v>
      </c>
      <c r="B542" s="22">
        <v>801</v>
      </c>
      <c r="C542" s="27" t="s">
        <v>111</v>
      </c>
      <c r="D542" s="27" t="s">
        <v>69</v>
      </c>
      <c r="E542" s="27"/>
      <c r="F542" s="27"/>
      <c r="G542" s="27"/>
      <c r="H542" s="27"/>
      <c r="I542" s="27"/>
      <c r="J542" s="13">
        <f>J543</f>
        <v>6285</v>
      </c>
      <c r="K542" s="13">
        <f>K543</f>
        <v>4497.1</v>
      </c>
      <c r="L542" s="13">
        <f>L543</f>
        <v>4497.1</v>
      </c>
    </row>
    <row r="543" spans="1:12" ht="50.25">
      <c r="A543" s="100" t="s">
        <v>389</v>
      </c>
      <c r="B543" s="22">
        <v>801</v>
      </c>
      <c r="C543" s="27" t="s">
        <v>111</v>
      </c>
      <c r="D543" s="27" t="s">
        <v>69</v>
      </c>
      <c r="E543" s="101" t="s">
        <v>407</v>
      </c>
      <c r="F543" s="101"/>
      <c r="G543" s="95"/>
      <c r="H543" s="95"/>
      <c r="I543" s="27"/>
      <c r="J543" s="13">
        <f>J544+J548</f>
        <v>6285</v>
      </c>
      <c r="K543" s="13">
        <f>K544+K548</f>
        <v>4497.1</v>
      </c>
      <c r="L543" s="13">
        <f>L544+L548</f>
        <v>4497.1</v>
      </c>
    </row>
    <row r="544" spans="1:12" ht="30.75">
      <c r="A544" s="6" t="s">
        <v>246</v>
      </c>
      <c r="B544" s="22">
        <v>801</v>
      </c>
      <c r="C544" s="27" t="s">
        <v>111</v>
      </c>
      <c r="D544" s="27" t="s">
        <v>69</v>
      </c>
      <c r="E544" s="27" t="s">
        <v>407</v>
      </c>
      <c r="F544" s="27" t="s">
        <v>500</v>
      </c>
      <c r="G544" s="71"/>
      <c r="H544" s="71"/>
      <c r="I544" s="27"/>
      <c r="J544" s="13">
        <f aca="true" t="shared" si="79" ref="J544:L546">J545</f>
        <v>2742.9</v>
      </c>
      <c r="K544" s="13">
        <f t="shared" si="79"/>
        <v>1423.3000000000002</v>
      </c>
      <c r="L544" s="13">
        <f t="shared" si="79"/>
        <v>1423.3000000000002</v>
      </c>
    </row>
    <row r="545" spans="1:12" ht="46.5">
      <c r="A545" s="106" t="s">
        <v>398</v>
      </c>
      <c r="B545" s="22">
        <v>801</v>
      </c>
      <c r="C545" s="27" t="s">
        <v>111</v>
      </c>
      <c r="D545" s="27" t="s">
        <v>69</v>
      </c>
      <c r="E545" s="27" t="s">
        <v>407</v>
      </c>
      <c r="F545" s="27" t="s">
        <v>500</v>
      </c>
      <c r="G545" s="27" t="s">
        <v>464</v>
      </c>
      <c r="H545" s="27"/>
      <c r="I545" s="71"/>
      <c r="J545" s="13">
        <f t="shared" si="79"/>
        <v>2742.9</v>
      </c>
      <c r="K545" s="13">
        <f t="shared" si="79"/>
        <v>1423.3000000000002</v>
      </c>
      <c r="L545" s="13">
        <f t="shared" si="79"/>
        <v>1423.3000000000002</v>
      </c>
    </row>
    <row r="546" spans="1:12" ht="15">
      <c r="A546" s="6" t="s">
        <v>145</v>
      </c>
      <c r="B546" s="22">
        <v>801</v>
      </c>
      <c r="C546" s="27" t="s">
        <v>111</v>
      </c>
      <c r="D546" s="27" t="s">
        <v>69</v>
      </c>
      <c r="E546" s="27" t="s">
        <v>407</v>
      </c>
      <c r="F546" s="27" t="s">
        <v>500</v>
      </c>
      <c r="G546" s="27" t="s">
        <v>464</v>
      </c>
      <c r="H546" s="27" t="s">
        <v>427</v>
      </c>
      <c r="I546" s="27"/>
      <c r="J546" s="13">
        <f t="shared" si="79"/>
        <v>2742.9</v>
      </c>
      <c r="K546" s="13">
        <f t="shared" si="79"/>
        <v>1423.3000000000002</v>
      </c>
      <c r="L546" s="13">
        <f t="shared" si="79"/>
        <v>1423.3000000000002</v>
      </c>
    </row>
    <row r="547" spans="1:12" ht="30.75">
      <c r="A547" s="15" t="s">
        <v>189</v>
      </c>
      <c r="B547" s="22">
        <v>801</v>
      </c>
      <c r="C547" s="27" t="s">
        <v>111</v>
      </c>
      <c r="D547" s="27" t="s">
        <v>69</v>
      </c>
      <c r="E547" s="27" t="s">
        <v>407</v>
      </c>
      <c r="F547" s="27" t="s">
        <v>500</v>
      </c>
      <c r="G547" s="27" t="s">
        <v>464</v>
      </c>
      <c r="H547" s="27" t="s">
        <v>427</v>
      </c>
      <c r="I547" s="27" t="s">
        <v>425</v>
      </c>
      <c r="J547" s="13">
        <f>'прил муниц.программы '!J577</f>
        <v>2742.9</v>
      </c>
      <c r="K547" s="13">
        <f>'прил муниц.программы '!K577</f>
        <v>1423.3000000000002</v>
      </c>
      <c r="L547" s="13">
        <f>'прил муниц.программы '!L577</f>
        <v>1423.3000000000002</v>
      </c>
    </row>
    <row r="548" spans="1:12" ht="30.75">
      <c r="A548" s="6" t="s">
        <v>481</v>
      </c>
      <c r="B548" s="22">
        <v>801</v>
      </c>
      <c r="C548" s="27" t="s">
        <v>111</v>
      </c>
      <c r="D548" s="27" t="s">
        <v>69</v>
      </c>
      <c r="E548" s="27" t="s">
        <v>407</v>
      </c>
      <c r="F548" s="27" t="s">
        <v>359</v>
      </c>
      <c r="G548" s="71"/>
      <c r="H548" s="71"/>
      <c r="I548" s="27"/>
      <c r="J548" s="13">
        <f aca="true" t="shared" si="80" ref="J548:L550">J549</f>
        <v>3542.1</v>
      </c>
      <c r="K548" s="13">
        <f t="shared" si="80"/>
        <v>3073.8</v>
      </c>
      <c r="L548" s="13">
        <f t="shared" si="80"/>
        <v>3073.8</v>
      </c>
    </row>
    <row r="549" spans="1:12" ht="46.5">
      <c r="A549" s="106" t="s">
        <v>398</v>
      </c>
      <c r="B549" s="22">
        <v>801</v>
      </c>
      <c r="C549" s="27" t="s">
        <v>111</v>
      </c>
      <c r="D549" s="27" t="s">
        <v>69</v>
      </c>
      <c r="E549" s="27" t="s">
        <v>407</v>
      </c>
      <c r="F549" s="27" t="s">
        <v>359</v>
      </c>
      <c r="G549" s="27" t="s">
        <v>464</v>
      </c>
      <c r="H549" s="27"/>
      <c r="I549" s="27"/>
      <c r="J549" s="13">
        <f t="shared" si="80"/>
        <v>3542.1</v>
      </c>
      <c r="K549" s="13">
        <f t="shared" si="80"/>
        <v>3073.8</v>
      </c>
      <c r="L549" s="13">
        <f t="shared" si="80"/>
        <v>3073.8</v>
      </c>
    </row>
    <row r="550" spans="1:12" ht="15">
      <c r="A550" s="6" t="s">
        <v>48</v>
      </c>
      <c r="B550" s="22">
        <v>801</v>
      </c>
      <c r="C550" s="27" t="s">
        <v>111</v>
      </c>
      <c r="D550" s="27" t="s">
        <v>69</v>
      </c>
      <c r="E550" s="27" t="s">
        <v>407</v>
      </c>
      <c r="F550" s="27" t="s">
        <v>359</v>
      </c>
      <c r="G550" s="27" t="s">
        <v>464</v>
      </c>
      <c r="H550" s="27" t="s">
        <v>302</v>
      </c>
      <c r="I550" s="27"/>
      <c r="J550" s="13">
        <f t="shared" si="80"/>
        <v>3542.1</v>
      </c>
      <c r="K550" s="13">
        <f t="shared" si="80"/>
        <v>3073.8</v>
      </c>
      <c r="L550" s="13">
        <f t="shared" si="80"/>
        <v>3073.8</v>
      </c>
    </row>
    <row r="551" spans="1:12" ht="30.75">
      <c r="A551" s="15" t="s">
        <v>189</v>
      </c>
      <c r="B551" s="22">
        <v>801</v>
      </c>
      <c r="C551" s="27" t="s">
        <v>111</v>
      </c>
      <c r="D551" s="27" t="s">
        <v>69</v>
      </c>
      <c r="E551" s="27" t="s">
        <v>407</v>
      </c>
      <c r="F551" s="27" t="s">
        <v>359</v>
      </c>
      <c r="G551" s="27" t="s">
        <v>464</v>
      </c>
      <c r="H551" s="27" t="s">
        <v>302</v>
      </c>
      <c r="I551" s="27" t="s">
        <v>425</v>
      </c>
      <c r="J551" s="13">
        <f>'прил муниц.программы '!J581</f>
        <v>3542.1</v>
      </c>
      <c r="K551" s="13">
        <f>'прил муниц.программы '!K581</f>
        <v>3073.8</v>
      </c>
      <c r="L551" s="13">
        <f>'прил муниц.программы '!L581</f>
        <v>3073.8</v>
      </c>
    </row>
    <row r="552" spans="1:12" ht="15">
      <c r="A552" s="5" t="s">
        <v>290</v>
      </c>
      <c r="B552" s="22">
        <v>801</v>
      </c>
      <c r="C552" s="27" t="s">
        <v>260</v>
      </c>
      <c r="D552" s="27"/>
      <c r="E552" s="5"/>
      <c r="F552" s="5"/>
      <c r="G552" s="5"/>
      <c r="H552" s="5"/>
      <c r="I552" s="5"/>
      <c r="J552" s="13">
        <f aca="true" t="shared" si="81" ref="J552:L553">J553</f>
        <v>258.5</v>
      </c>
      <c r="K552" s="13">
        <f t="shared" si="81"/>
        <v>271.20000000000005</v>
      </c>
      <c r="L552" s="13">
        <f t="shared" si="81"/>
        <v>285.40000000000003</v>
      </c>
    </row>
    <row r="553" spans="1:12" ht="15">
      <c r="A553" s="6" t="s">
        <v>406</v>
      </c>
      <c r="B553" s="22">
        <v>801</v>
      </c>
      <c r="C553" s="27" t="s">
        <v>260</v>
      </c>
      <c r="D553" s="27" t="s">
        <v>69</v>
      </c>
      <c r="E553" s="27"/>
      <c r="F553" s="27"/>
      <c r="G553" s="27"/>
      <c r="H553" s="27"/>
      <c r="I553" s="27"/>
      <c r="J553" s="13">
        <f t="shared" si="81"/>
        <v>258.5</v>
      </c>
      <c r="K553" s="13">
        <f t="shared" si="81"/>
        <v>271.20000000000005</v>
      </c>
      <c r="L553" s="13">
        <f t="shared" si="81"/>
        <v>285.40000000000003</v>
      </c>
    </row>
    <row r="554" spans="1:12" ht="33">
      <c r="A554" s="100" t="s">
        <v>358</v>
      </c>
      <c r="B554" s="22">
        <v>801</v>
      </c>
      <c r="C554" s="27" t="s">
        <v>260</v>
      </c>
      <c r="D554" s="27" t="s">
        <v>69</v>
      </c>
      <c r="E554" s="101" t="s">
        <v>171</v>
      </c>
      <c r="F554" s="95"/>
      <c r="G554" s="95"/>
      <c r="H554" s="95"/>
      <c r="I554" s="101"/>
      <c r="J554" s="13">
        <f>J558+J563+J555</f>
        <v>258.5</v>
      </c>
      <c r="K554" s="13">
        <f>K558+K563+K555</f>
        <v>271.20000000000005</v>
      </c>
      <c r="L554" s="13">
        <f>L558+L563+L555</f>
        <v>285.40000000000003</v>
      </c>
    </row>
    <row r="555" spans="1:12" ht="30.75">
      <c r="A555" s="6" t="s">
        <v>511</v>
      </c>
      <c r="B555" s="22">
        <v>801</v>
      </c>
      <c r="C555" s="27" t="s">
        <v>260</v>
      </c>
      <c r="D555" s="27" t="s">
        <v>69</v>
      </c>
      <c r="E555" s="101" t="s">
        <v>171</v>
      </c>
      <c r="F555" s="101" t="s">
        <v>264</v>
      </c>
      <c r="G555" s="101" t="s">
        <v>380</v>
      </c>
      <c r="H555" s="101"/>
      <c r="I555" s="101"/>
      <c r="J555" s="13">
        <f aca="true" t="shared" si="82" ref="J555:L556">J556</f>
        <v>10.1</v>
      </c>
      <c r="K555" s="13">
        <f t="shared" si="82"/>
        <v>10.1</v>
      </c>
      <c r="L555" s="13">
        <f t="shared" si="82"/>
        <v>10.1</v>
      </c>
    </row>
    <row r="556" spans="1:12" ht="78">
      <c r="A556" s="6" t="s">
        <v>112</v>
      </c>
      <c r="B556" s="22">
        <v>801</v>
      </c>
      <c r="C556" s="27" t="s">
        <v>260</v>
      </c>
      <c r="D556" s="27" t="s">
        <v>69</v>
      </c>
      <c r="E556" s="101" t="s">
        <v>171</v>
      </c>
      <c r="F556" s="101" t="s">
        <v>264</v>
      </c>
      <c r="G556" s="101" t="s">
        <v>380</v>
      </c>
      <c r="H556" s="27" t="s">
        <v>476</v>
      </c>
      <c r="I556" s="101"/>
      <c r="J556" s="13">
        <f t="shared" si="82"/>
        <v>10.1</v>
      </c>
      <c r="K556" s="13">
        <f t="shared" si="82"/>
        <v>10.1</v>
      </c>
      <c r="L556" s="13">
        <f t="shared" si="82"/>
        <v>10.1</v>
      </c>
    </row>
    <row r="557" spans="1:12" ht="30.75">
      <c r="A557" s="15" t="s">
        <v>189</v>
      </c>
      <c r="B557" s="22">
        <v>801</v>
      </c>
      <c r="C557" s="27" t="s">
        <v>260</v>
      </c>
      <c r="D557" s="27" t="s">
        <v>69</v>
      </c>
      <c r="E557" s="101" t="s">
        <v>171</v>
      </c>
      <c r="F557" s="101" t="s">
        <v>264</v>
      </c>
      <c r="G557" s="101" t="s">
        <v>380</v>
      </c>
      <c r="H557" s="27" t="s">
        <v>476</v>
      </c>
      <c r="I557" s="101" t="s">
        <v>425</v>
      </c>
      <c r="J557" s="13">
        <f>'прил муниц.программы '!J422</f>
        <v>10.1</v>
      </c>
      <c r="K557" s="13">
        <f>'прил муниц.программы '!K422</f>
        <v>10.1</v>
      </c>
      <c r="L557" s="13">
        <f>'прил муниц.программы '!L422</f>
        <v>10.1</v>
      </c>
    </row>
    <row r="558" spans="1:12" ht="30.75">
      <c r="A558" s="7" t="s">
        <v>603</v>
      </c>
      <c r="B558" s="22">
        <v>801</v>
      </c>
      <c r="C558" s="27" t="s">
        <v>260</v>
      </c>
      <c r="D558" s="27" t="s">
        <v>69</v>
      </c>
      <c r="E558" s="27" t="s">
        <v>171</v>
      </c>
      <c r="F558" s="27" t="s">
        <v>264</v>
      </c>
      <c r="G558" s="27" t="s">
        <v>3</v>
      </c>
      <c r="H558" s="27"/>
      <c r="I558" s="101"/>
      <c r="J558" s="13">
        <f>J559+J561</f>
        <v>102.6</v>
      </c>
      <c r="K558" s="13">
        <f>K559+K561</f>
        <v>115.3</v>
      </c>
      <c r="L558" s="13">
        <f>L559+L561</f>
        <v>125.3</v>
      </c>
    </row>
    <row r="559" spans="1:12" ht="15">
      <c r="A559" s="110" t="s">
        <v>321</v>
      </c>
      <c r="B559" s="22">
        <v>801</v>
      </c>
      <c r="C559" s="27" t="s">
        <v>260</v>
      </c>
      <c r="D559" s="27" t="s">
        <v>69</v>
      </c>
      <c r="E559" s="27" t="s">
        <v>171</v>
      </c>
      <c r="F559" s="27" t="s">
        <v>264</v>
      </c>
      <c r="G559" s="27" t="s">
        <v>3</v>
      </c>
      <c r="H559" s="27" t="s">
        <v>126</v>
      </c>
      <c r="I559" s="27"/>
      <c r="J559" s="13">
        <f>J560</f>
        <v>40</v>
      </c>
      <c r="K559" s="13">
        <f>K560</f>
        <v>40</v>
      </c>
      <c r="L559" s="13">
        <f>L560</f>
        <v>50</v>
      </c>
    </row>
    <row r="560" spans="1:12" ht="30.75">
      <c r="A560" s="15" t="s">
        <v>189</v>
      </c>
      <c r="B560" s="22">
        <v>801</v>
      </c>
      <c r="C560" s="27" t="s">
        <v>260</v>
      </c>
      <c r="D560" s="27" t="s">
        <v>69</v>
      </c>
      <c r="E560" s="27" t="s">
        <v>171</v>
      </c>
      <c r="F560" s="27" t="s">
        <v>264</v>
      </c>
      <c r="G560" s="27" t="s">
        <v>3</v>
      </c>
      <c r="H560" s="27" t="s">
        <v>126</v>
      </c>
      <c r="I560" s="27" t="s">
        <v>425</v>
      </c>
      <c r="J560" s="13">
        <f>'прил муниц.программы '!J425</f>
        <v>40</v>
      </c>
      <c r="K560" s="13">
        <f>'прил муниц.программы '!K425</f>
        <v>40</v>
      </c>
      <c r="L560" s="13">
        <f>'прил муниц.программы '!L425</f>
        <v>50</v>
      </c>
    </row>
    <row r="561" spans="1:12" ht="62.25">
      <c r="A561" s="6" t="s">
        <v>139</v>
      </c>
      <c r="B561" s="22">
        <v>801</v>
      </c>
      <c r="C561" s="27" t="s">
        <v>260</v>
      </c>
      <c r="D561" s="27" t="s">
        <v>69</v>
      </c>
      <c r="E561" s="27" t="s">
        <v>171</v>
      </c>
      <c r="F561" s="27" t="s">
        <v>264</v>
      </c>
      <c r="G561" s="27" t="s">
        <v>3</v>
      </c>
      <c r="H561" s="27" t="s">
        <v>282</v>
      </c>
      <c r="I561" s="27"/>
      <c r="J561" s="13">
        <f>J562</f>
        <v>62.6</v>
      </c>
      <c r="K561" s="13">
        <f>K562</f>
        <v>75.3</v>
      </c>
      <c r="L561" s="13">
        <f>L562</f>
        <v>75.3</v>
      </c>
    </row>
    <row r="562" spans="1:12" ht="30.75">
      <c r="A562" s="15" t="s">
        <v>189</v>
      </c>
      <c r="B562" s="22">
        <v>801</v>
      </c>
      <c r="C562" s="27" t="s">
        <v>260</v>
      </c>
      <c r="D562" s="27" t="s">
        <v>69</v>
      </c>
      <c r="E562" s="27" t="s">
        <v>171</v>
      </c>
      <c r="F562" s="27" t="s">
        <v>264</v>
      </c>
      <c r="G562" s="27" t="s">
        <v>3</v>
      </c>
      <c r="H562" s="27" t="s">
        <v>282</v>
      </c>
      <c r="I562" s="27" t="s">
        <v>425</v>
      </c>
      <c r="J562" s="13">
        <f>'прил муниц.программы '!J427</f>
        <v>62.6</v>
      </c>
      <c r="K562" s="13">
        <f>'прил муниц.программы '!K427</f>
        <v>75.3</v>
      </c>
      <c r="L562" s="13">
        <f>'прил муниц.программы '!L427</f>
        <v>75.3</v>
      </c>
    </row>
    <row r="563" spans="1:12" ht="15">
      <c r="A563" s="7" t="s">
        <v>239</v>
      </c>
      <c r="B563" s="22">
        <v>801</v>
      </c>
      <c r="C563" s="27" t="s">
        <v>260</v>
      </c>
      <c r="D563" s="27" t="s">
        <v>69</v>
      </c>
      <c r="E563" s="27" t="s">
        <v>171</v>
      </c>
      <c r="F563" s="27" t="s">
        <v>264</v>
      </c>
      <c r="G563" s="27" t="s">
        <v>69</v>
      </c>
      <c r="H563" s="27"/>
      <c r="I563" s="27"/>
      <c r="J563" s="13">
        <f>J564</f>
        <v>145.8</v>
      </c>
      <c r="K563" s="13">
        <f>K564</f>
        <v>145.8</v>
      </c>
      <c r="L563" s="13">
        <f>L564</f>
        <v>150</v>
      </c>
    </row>
    <row r="564" spans="1:12" ht="15">
      <c r="A564" s="110" t="s">
        <v>321</v>
      </c>
      <c r="B564" s="22">
        <v>801</v>
      </c>
      <c r="C564" s="27" t="s">
        <v>260</v>
      </c>
      <c r="D564" s="27" t="s">
        <v>69</v>
      </c>
      <c r="E564" s="27" t="s">
        <v>171</v>
      </c>
      <c r="F564" s="27" t="s">
        <v>264</v>
      </c>
      <c r="G564" s="27" t="s">
        <v>69</v>
      </c>
      <c r="H564" s="27" t="s">
        <v>126</v>
      </c>
      <c r="I564" s="27"/>
      <c r="J564" s="13">
        <f>J565+J566</f>
        <v>145.8</v>
      </c>
      <c r="K564" s="13">
        <f>K565+K566</f>
        <v>145.8</v>
      </c>
      <c r="L564" s="13">
        <f>L565+L566</f>
        <v>150</v>
      </c>
    </row>
    <row r="565" spans="1:12" ht="30.75">
      <c r="A565" s="15" t="s">
        <v>189</v>
      </c>
      <c r="B565" s="22">
        <v>801</v>
      </c>
      <c r="C565" s="27" t="s">
        <v>260</v>
      </c>
      <c r="D565" s="27" t="s">
        <v>69</v>
      </c>
      <c r="E565" s="27" t="s">
        <v>171</v>
      </c>
      <c r="F565" s="27" t="s">
        <v>264</v>
      </c>
      <c r="G565" s="27" t="s">
        <v>69</v>
      </c>
      <c r="H565" s="27" t="s">
        <v>126</v>
      </c>
      <c r="I565" s="27" t="s">
        <v>425</v>
      </c>
      <c r="J565" s="13">
        <f>'прил муниц.программы '!J431</f>
        <v>115.8</v>
      </c>
      <c r="K565" s="13">
        <f>'прил муниц.программы '!K431</f>
        <v>115.8</v>
      </c>
      <c r="L565" s="13">
        <f>'прил муниц.программы '!L431</f>
        <v>120</v>
      </c>
    </row>
    <row r="566" spans="1:12" ht="15">
      <c r="A566" s="31" t="s">
        <v>450</v>
      </c>
      <c r="B566" s="22">
        <v>801</v>
      </c>
      <c r="C566" s="79" t="s">
        <v>260</v>
      </c>
      <c r="D566" s="79" t="s">
        <v>69</v>
      </c>
      <c r="E566" s="79" t="s">
        <v>171</v>
      </c>
      <c r="F566" s="79" t="s">
        <v>264</v>
      </c>
      <c r="G566" s="79" t="s">
        <v>69</v>
      </c>
      <c r="H566" s="79" t="s">
        <v>126</v>
      </c>
      <c r="I566" s="79" t="s">
        <v>507</v>
      </c>
      <c r="J566" s="13">
        <f>'прил муниц.программы '!J432</f>
        <v>30</v>
      </c>
      <c r="K566" s="13">
        <f>'прил муниц.программы '!K432</f>
        <v>30</v>
      </c>
      <c r="L566" s="13">
        <f>'прил муниц.программы '!L432</f>
        <v>30</v>
      </c>
    </row>
    <row r="567" spans="1:12" ht="20.25" customHeight="1">
      <c r="A567" s="5" t="s">
        <v>322</v>
      </c>
      <c r="B567" s="22">
        <v>801</v>
      </c>
      <c r="C567" s="27" t="s">
        <v>525</v>
      </c>
      <c r="D567" s="5"/>
      <c r="E567" s="5"/>
      <c r="F567" s="5"/>
      <c r="G567" s="5"/>
      <c r="H567" s="5"/>
      <c r="I567" s="5"/>
      <c r="J567" s="13">
        <f>J568+J583+J577</f>
        <v>7140.5</v>
      </c>
      <c r="K567" s="13">
        <f>K568+K583+K577</f>
        <v>180</v>
      </c>
      <c r="L567" s="13">
        <f>L568+L583+L577</f>
        <v>180</v>
      </c>
    </row>
    <row r="568" spans="1:12" ht="21.75" customHeight="1">
      <c r="A568" s="6" t="s">
        <v>292</v>
      </c>
      <c r="B568" s="22">
        <v>801</v>
      </c>
      <c r="C568" s="27" t="s">
        <v>525</v>
      </c>
      <c r="D568" s="27" t="s">
        <v>380</v>
      </c>
      <c r="E568" s="5"/>
      <c r="F568" s="5"/>
      <c r="G568" s="5"/>
      <c r="H568" s="5"/>
      <c r="I568" s="5"/>
      <c r="J568" s="13">
        <f aca="true" t="shared" si="83" ref="J568:L569">J569</f>
        <v>4732.5</v>
      </c>
      <c r="K568" s="13">
        <f t="shared" si="83"/>
        <v>0</v>
      </c>
      <c r="L568" s="13">
        <f t="shared" si="83"/>
        <v>0</v>
      </c>
    </row>
    <row r="569" spans="1:12" ht="33">
      <c r="A569" s="109" t="s">
        <v>505</v>
      </c>
      <c r="B569" s="22">
        <v>801</v>
      </c>
      <c r="C569" s="27" t="s">
        <v>525</v>
      </c>
      <c r="D569" s="27" t="s">
        <v>380</v>
      </c>
      <c r="E569" s="22">
        <v>31</v>
      </c>
      <c r="F569" s="22"/>
      <c r="G569" s="22"/>
      <c r="H569" s="22"/>
      <c r="I569" s="5"/>
      <c r="J569" s="13">
        <f t="shared" si="83"/>
        <v>4732.5</v>
      </c>
      <c r="K569" s="13">
        <f t="shared" si="83"/>
        <v>0</v>
      </c>
      <c r="L569" s="13">
        <f t="shared" si="83"/>
        <v>0</v>
      </c>
    </row>
    <row r="570" spans="1:12" ht="15">
      <c r="A570" s="6" t="s">
        <v>531</v>
      </c>
      <c r="B570" s="22">
        <v>801</v>
      </c>
      <c r="C570" s="27" t="s">
        <v>525</v>
      </c>
      <c r="D570" s="27" t="s">
        <v>380</v>
      </c>
      <c r="E570" s="11">
        <v>31</v>
      </c>
      <c r="F570" s="11">
        <v>2</v>
      </c>
      <c r="G570" s="11"/>
      <c r="H570" s="11"/>
      <c r="I570" s="5"/>
      <c r="J570" s="13">
        <f>J574+J571</f>
        <v>4732.5</v>
      </c>
      <c r="K570" s="13">
        <f>K574+K571</f>
        <v>0</v>
      </c>
      <c r="L570" s="13">
        <f>L574+L571</f>
        <v>0</v>
      </c>
    </row>
    <row r="571" spans="1:12" ht="30.75">
      <c r="A571" s="7" t="s">
        <v>149</v>
      </c>
      <c r="B571" s="22">
        <v>801</v>
      </c>
      <c r="C571" s="27" t="s">
        <v>525</v>
      </c>
      <c r="D571" s="27" t="s">
        <v>380</v>
      </c>
      <c r="E571" s="22">
        <v>31</v>
      </c>
      <c r="F571" s="22">
        <v>2</v>
      </c>
      <c r="G571" s="27" t="s">
        <v>356</v>
      </c>
      <c r="H571" s="11"/>
      <c r="I571" s="5"/>
      <c r="J571" s="13">
        <f aca="true" t="shared" si="84" ref="J571:L572">J572</f>
        <v>2432.5</v>
      </c>
      <c r="K571" s="13">
        <f t="shared" si="84"/>
        <v>0</v>
      </c>
      <c r="L571" s="13">
        <f t="shared" si="84"/>
        <v>0</v>
      </c>
    </row>
    <row r="572" spans="1:12" ht="30.75">
      <c r="A572" s="6" t="s">
        <v>160</v>
      </c>
      <c r="B572" s="22">
        <v>801</v>
      </c>
      <c r="C572" s="27" t="s">
        <v>525</v>
      </c>
      <c r="D572" s="27" t="s">
        <v>380</v>
      </c>
      <c r="E572" s="22">
        <v>31</v>
      </c>
      <c r="F572" s="22">
        <v>2</v>
      </c>
      <c r="G572" s="27" t="s">
        <v>356</v>
      </c>
      <c r="H572" s="11" t="s">
        <v>515</v>
      </c>
      <c r="I572" s="5"/>
      <c r="J572" s="13">
        <f t="shared" si="84"/>
        <v>2432.5</v>
      </c>
      <c r="K572" s="13">
        <f t="shared" si="84"/>
        <v>0</v>
      </c>
      <c r="L572" s="13">
        <f t="shared" si="84"/>
        <v>0</v>
      </c>
    </row>
    <row r="573" spans="1:12" ht="15">
      <c r="A573" s="15" t="s">
        <v>506</v>
      </c>
      <c r="B573" s="22">
        <v>801</v>
      </c>
      <c r="C573" s="27" t="s">
        <v>525</v>
      </c>
      <c r="D573" s="27" t="s">
        <v>380</v>
      </c>
      <c r="E573" s="22">
        <v>31</v>
      </c>
      <c r="F573" s="22">
        <v>2</v>
      </c>
      <c r="G573" s="27" t="s">
        <v>356</v>
      </c>
      <c r="H573" s="11" t="s">
        <v>515</v>
      </c>
      <c r="I573" s="22">
        <v>410</v>
      </c>
      <c r="J573" s="13">
        <f>'прил муниц.программы '!J98</f>
        <v>2432.5</v>
      </c>
      <c r="K573" s="13">
        <f>'прил муниц.программы '!K98</f>
        <v>0</v>
      </c>
      <c r="L573" s="13">
        <f>'прил муниц.программы '!L98</f>
        <v>0</v>
      </c>
    </row>
    <row r="574" spans="1:12" ht="30.75">
      <c r="A574" s="7" t="s">
        <v>570</v>
      </c>
      <c r="B574" s="56" t="s">
        <v>84</v>
      </c>
      <c r="C574" s="27" t="s">
        <v>525</v>
      </c>
      <c r="D574" s="27" t="s">
        <v>380</v>
      </c>
      <c r="E574" s="27" t="s">
        <v>309</v>
      </c>
      <c r="F574" s="27" t="s">
        <v>359</v>
      </c>
      <c r="G574" s="27" t="s">
        <v>387</v>
      </c>
      <c r="H574" s="27"/>
      <c r="I574" s="27"/>
      <c r="J574" s="13">
        <f aca="true" t="shared" si="85" ref="J574:L575">J575</f>
        <v>2300</v>
      </c>
      <c r="K574" s="13">
        <f t="shared" si="85"/>
        <v>0</v>
      </c>
      <c r="L574" s="13">
        <f t="shared" si="85"/>
        <v>0</v>
      </c>
    </row>
    <row r="575" spans="1:12" ht="15">
      <c r="A575" s="6" t="s">
        <v>59</v>
      </c>
      <c r="B575" s="56" t="s">
        <v>84</v>
      </c>
      <c r="C575" s="27" t="s">
        <v>525</v>
      </c>
      <c r="D575" s="27" t="s">
        <v>380</v>
      </c>
      <c r="E575" s="27" t="s">
        <v>309</v>
      </c>
      <c r="F575" s="27" t="s">
        <v>359</v>
      </c>
      <c r="G575" s="27" t="s">
        <v>387</v>
      </c>
      <c r="H575" s="27" t="s">
        <v>276</v>
      </c>
      <c r="I575" s="27"/>
      <c r="J575" s="13">
        <f t="shared" si="85"/>
        <v>2300</v>
      </c>
      <c r="K575" s="13">
        <f t="shared" si="85"/>
        <v>0</v>
      </c>
      <c r="L575" s="13">
        <f t="shared" si="85"/>
        <v>0</v>
      </c>
    </row>
    <row r="576" spans="1:12" ht="15">
      <c r="A576" s="15" t="s">
        <v>506</v>
      </c>
      <c r="B576" s="56" t="s">
        <v>84</v>
      </c>
      <c r="C576" s="27" t="s">
        <v>525</v>
      </c>
      <c r="D576" s="27" t="s">
        <v>380</v>
      </c>
      <c r="E576" s="27" t="s">
        <v>309</v>
      </c>
      <c r="F576" s="27" t="s">
        <v>359</v>
      </c>
      <c r="G576" s="27" t="s">
        <v>387</v>
      </c>
      <c r="H576" s="27" t="s">
        <v>276</v>
      </c>
      <c r="I576" s="27" t="s">
        <v>331</v>
      </c>
      <c r="J576" s="13">
        <f>'прил муниц.программы '!J101</f>
        <v>2300</v>
      </c>
      <c r="K576" s="13">
        <f>'прил муниц.программы '!K101</f>
        <v>0</v>
      </c>
      <c r="L576" s="13">
        <f>'прил муниц.программы '!L101</f>
        <v>0</v>
      </c>
    </row>
    <row r="577" spans="1:12" ht="15">
      <c r="A577" s="6" t="s">
        <v>98</v>
      </c>
      <c r="B577" s="56" t="s">
        <v>84</v>
      </c>
      <c r="C577" s="27" t="s">
        <v>525</v>
      </c>
      <c r="D577" s="27" t="s">
        <v>3</v>
      </c>
      <c r="E577" s="27"/>
      <c r="F577" s="27"/>
      <c r="G577" s="27"/>
      <c r="H577" s="27"/>
      <c r="I577" s="27"/>
      <c r="J577" s="13">
        <f>J578</f>
        <v>2228</v>
      </c>
      <c r="K577" s="13">
        <f aca="true" t="shared" si="86" ref="K577:L581">K578</f>
        <v>0</v>
      </c>
      <c r="L577" s="13">
        <f t="shared" si="86"/>
        <v>0</v>
      </c>
    </row>
    <row r="578" spans="1:12" ht="50.25">
      <c r="A578" s="109" t="s">
        <v>474</v>
      </c>
      <c r="B578" s="56" t="s">
        <v>84</v>
      </c>
      <c r="C578" s="27" t="s">
        <v>525</v>
      </c>
      <c r="D578" s="27" t="s">
        <v>3</v>
      </c>
      <c r="E578" s="27" t="s">
        <v>33</v>
      </c>
      <c r="F578" s="27"/>
      <c r="G578" s="27"/>
      <c r="H578" s="27"/>
      <c r="I578" s="27"/>
      <c r="J578" s="13">
        <f>J579</f>
        <v>2228</v>
      </c>
      <c r="K578" s="13">
        <f t="shared" si="86"/>
        <v>0</v>
      </c>
      <c r="L578" s="13">
        <f t="shared" si="86"/>
        <v>0</v>
      </c>
    </row>
    <row r="579" spans="1:12" ht="33">
      <c r="A579" s="109" t="s">
        <v>628</v>
      </c>
      <c r="B579" s="56" t="s">
        <v>84</v>
      </c>
      <c r="C579" s="27" t="s">
        <v>525</v>
      </c>
      <c r="D579" s="27" t="s">
        <v>3</v>
      </c>
      <c r="E579" s="27" t="s">
        <v>33</v>
      </c>
      <c r="F579" s="27" t="s">
        <v>359</v>
      </c>
      <c r="G579" s="27"/>
      <c r="H579" s="27"/>
      <c r="I579" s="27"/>
      <c r="J579" s="13">
        <f>J580</f>
        <v>2228</v>
      </c>
      <c r="K579" s="13">
        <f t="shared" si="86"/>
        <v>0</v>
      </c>
      <c r="L579" s="13">
        <f t="shared" si="86"/>
        <v>0</v>
      </c>
    </row>
    <row r="580" spans="1:12" ht="30.75">
      <c r="A580" s="7" t="s">
        <v>629</v>
      </c>
      <c r="B580" s="56" t="s">
        <v>84</v>
      </c>
      <c r="C580" s="27" t="s">
        <v>525</v>
      </c>
      <c r="D580" s="27" t="s">
        <v>3</v>
      </c>
      <c r="E580" s="27" t="s">
        <v>33</v>
      </c>
      <c r="F580" s="27" t="s">
        <v>359</v>
      </c>
      <c r="G580" s="27" t="s">
        <v>380</v>
      </c>
      <c r="H580" s="27"/>
      <c r="I580" s="27"/>
      <c r="J580" s="13">
        <f>J581</f>
        <v>2228</v>
      </c>
      <c r="K580" s="13">
        <f t="shared" si="86"/>
        <v>0</v>
      </c>
      <c r="L580" s="13">
        <f t="shared" si="86"/>
        <v>0</v>
      </c>
    </row>
    <row r="581" spans="1:12" ht="30.75">
      <c r="A581" s="6" t="s">
        <v>630</v>
      </c>
      <c r="B581" s="56" t="s">
        <v>84</v>
      </c>
      <c r="C581" s="27" t="s">
        <v>525</v>
      </c>
      <c r="D581" s="27" t="s">
        <v>3</v>
      </c>
      <c r="E581" s="27" t="s">
        <v>33</v>
      </c>
      <c r="F581" s="27" t="s">
        <v>359</v>
      </c>
      <c r="G581" s="27" t="s">
        <v>380</v>
      </c>
      <c r="H581" s="27" t="s">
        <v>631</v>
      </c>
      <c r="I581" s="27"/>
      <c r="J581" s="13">
        <f>J582</f>
        <v>2228</v>
      </c>
      <c r="K581" s="13">
        <f t="shared" si="86"/>
        <v>0</v>
      </c>
      <c r="L581" s="13">
        <f t="shared" si="86"/>
        <v>0</v>
      </c>
    </row>
    <row r="582" spans="1:12" ht="30.75">
      <c r="A582" s="15" t="s">
        <v>189</v>
      </c>
      <c r="B582" s="56" t="s">
        <v>84</v>
      </c>
      <c r="C582" s="27" t="s">
        <v>525</v>
      </c>
      <c r="D582" s="27" t="s">
        <v>3</v>
      </c>
      <c r="E582" s="27" t="s">
        <v>33</v>
      </c>
      <c r="F582" s="27" t="s">
        <v>359</v>
      </c>
      <c r="G582" s="27" t="s">
        <v>380</v>
      </c>
      <c r="H582" s="27" t="s">
        <v>631</v>
      </c>
      <c r="I582" s="27" t="s">
        <v>425</v>
      </c>
      <c r="J582" s="13">
        <f>'прил муниц.программы '!J601</f>
        <v>2228</v>
      </c>
      <c r="K582" s="13">
        <f>'прил муниц.программы '!K601</f>
        <v>0</v>
      </c>
      <c r="L582" s="13">
        <f>'прил муниц.программы '!L601</f>
        <v>0</v>
      </c>
    </row>
    <row r="583" spans="1:12" ht="15">
      <c r="A583" s="6" t="s">
        <v>445</v>
      </c>
      <c r="B583" s="22">
        <v>801</v>
      </c>
      <c r="C583" s="27" t="s">
        <v>525</v>
      </c>
      <c r="D583" s="27" t="s">
        <v>525</v>
      </c>
      <c r="E583" s="27"/>
      <c r="F583" s="27"/>
      <c r="G583" s="27"/>
      <c r="H583" s="27"/>
      <c r="I583" s="27"/>
      <c r="J583" s="13">
        <f>J584</f>
        <v>180</v>
      </c>
      <c r="K583" s="13">
        <f>K584</f>
        <v>180</v>
      </c>
      <c r="L583" s="13">
        <f>L584</f>
        <v>180</v>
      </c>
    </row>
    <row r="584" spans="1:12" ht="33">
      <c r="A584" s="109" t="s">
        <v>131</v>
      </c>
      <c r="B584" s="22">
        <v>801</v>
      </c>
      <c r="C584" s="27" t="s">
        <v>525</v>
      </c>
      <c r="D584" s="27" t="s">
        <v>525</v>
      </c>
      <c r="E584" s="101" t="s">
        <v>86</v>
      </c>
      <c r="F584" s="95"/>
      <c r="G584" s="95"/>
      <c r="H584" s="95"/>
      <c r="I584" s="71"/>
      <c r="J584" s="13">
        <f>J585+J590+J594+J598+J601+J604+J608</f>
        <v>180</v>
      </c>
      <c r="K584" s="13">
        <f>K585+K590+K594+K598+K601+K604+K608</f>
        <v>180</v>
      </c>
      <c r="L584" s="13">
        <f>L585+L590+L594+L598+L601+L604+L608</f>
        <v>180</v>
      </c>
    </row>
    <row r="585" spans="1:12" ht="30.75">
      <c r="A585" s="7" t="s">
        <v>367</v>
      </c>
      <c r="B585" s="22">
        <v>801</v>
      </c>
      <c r="C585" s="27" t="s">
        <v>525</v>
      </c>
      <c r="D585" s="27" t="s">
        <v>525</v>
      </c>
      <c r="E585" s="27" t="s">
        <v>86</v>
      </c>
      <c r="F585" s="27" t="s">
        <v>264</v>
      </c>
      <c r="G585" s="27" t="s">
        <v>380</v>
      </c>
      <c r="H585" s="27"/>
      <c r="I585" s="71"/>
      <c r="J585" s="13">
        <f>J586</f>
        <v>58</v>
      </c>
      <c r="K585" s="13">
        <f>K586</f>
        <v>58</v>
      </c>
      <c r="L585" s="13">
        <f>L586</f>
        <v>58</v>
      </c>
    </row>
    <row r="586" spans="1:12" ht="15">
      <c r="A586" s="6" t="s">
        <v>516</v>
      </c>
      <c r="B586" s="22">
        <v>801</v>
      </c>
      <c r="C586" s="27" t="s">
        <v>525</v>
      </c>
      <c r="D586" s="27" t="s">
        <v>525</v>
      </c>
      <c r="E586" s="27" t="s">
        <v>86</v>
      </c>
      <c r="F586" s="27" t="s">
        <v>264</v>
      </c>
      <c r="G586" s="27" t="s">
        <v>380</v>
      </c>
      <c r="H586" s="27" t="s">
        <v>294</v>
      </c>
      <c r="I586" s="27"/>
      <c r="J586" s="13">
        <f>J587+J589+J588</f>
        <v>58</v>
      </c>
      <c r="K586" s="13">
        <f>K587+K589+K588</f>
        <v>58</v>
      </c>
      <c r="L586" s="13">
        <f>L587+L589+L588</f>
        <v>58</v>
      </c>
    </row>
    <row r="587" spans="1:12" ht="30.75">
      <c r="A587" s="15" t="s">
        <v>189</v>
      </c>
      <c r="B587" s="22">
        <v>801</v>
      </c>
      <c r="C587" s="27" t="s">
        <v>525</v>
      </c>
      <c r="D587" s="27" t="s">
        <v>525</v>
      </c>
      <c r="E587" s="27" t="s">
        <v>86</v>
      </c>
      <c r="F587" s="27" t="s">
        <v>264</v>
      </c>
      <c r="G587" s="27" t="s">
        <v>380</v>
      </c>
      <c r="H587" s="27" t="s">
        <v>294</v>
      </c>
      <c r="I587" s="27" t="s">
        <v>425</v>
      </c>
      <c r="J587" s="13">
        <f>'прил муниц.программы '!J204</f>
        <v>8</v>
      </c>
      <c r="K587" s="13">
        <f>'прил муниц.программы '!K204</f>
        <v>8</v>
      </c>
      <c r="L587" s="13">
        <f>'прил муниц.программы '!L204</f>
        <v>8</v>
      </c>
    </row>
    <row r="588" spans="1:12" ht="15">
      <c r="A588" s="67" t="s">
        <v>450</v>
      </c>
      <c r="B588" s="22">
        <v>801</v>
      </c>
      <c r="C588" s="27" t="s">
        <v>525</v>
      </c>
      <c r="D588" s="27" t="s">
        <v>525</v>
      </c>
      <c r="E588" s="27" t="s">
        <v>86</v>
      </c>
      <c r="F588" s="27" t="s">
        <v>264</v>
      </c>
      <c r="G588" s="27" t="s">
        <v>380</v>
      </c>
      <c r="H588" s="27" t="s">
        <v>294</v>
      </c>
      <c r="I588" s="16" t="s">
        <v>507</v>
      </c>
      <c r="J588" s="13">
        <f>'прил муниц.программы '!J205</f>
        <v>0</v>
      </c>
      <c r="K588" s="13">
        <f>'прил муниц.программы '!K205</f>
        <v>0</v>
      </c>
      <c r="L588" s="13">
        <f>'прил муниц.программы '!L205</f>
        <v>0</v>
      </c>
    </row>
    <row r="589" spans="1:12" ht="15">
      <c r="A589" s="15" t="s">
        <v>236</v>
      </c>
      <c r="B589" s="22">
        <v>801</v>
      </c>
      <c r="C589" s="27" t="s">
        <v>525</v>
      </c>
      <c r="D589" s="27" t="s">
        <v>525</v>
      </c>
      <c r="E589" s="27" t="s">
        <v>86</v>
      </c>
      <c r="F589" s="27" t="s">
        <v>264</v>
      </c>
      <c r="G589" s="27" t="s">
        <v>380</v>
      </c>
      <c r="H589" s="27" t="s">
        <v>294</v>
      </c>
      <c r="I589" s="27" t="s">
        <v>130</v>
      </c>
      <c r="J589" s="13">
        <f>'прил муниц.программы '!J206</f>
        <v>50</v>
      </c>
      <c r="K589" s="13">
        <f>'прил муниц.программы '!K206</f>
        <v>50</v>
      </c>
      <c r="L589" s="13">
        <f>'прил муниц.программы '!L206</f>
        <v>50</v>
      </c>
    </row>
    <row r="590" spans="1:12" ht="30.75">
      <c r="A590" s="7" t="s">
        <v>127</v>
      </c>
      <c r="B590" s="22">
        <v>801</v>
      </c>
      <c r="C590" s="27" t="s">
        <v>525</v>
      </c>
      <c r="D590" s="27" t="s">
        <v>525</v>
      </c>
      <c r="E590" s="27" t="s">
        <v>86</v>
      </c>
      <c r="F590" s="27" t="s">
        <v>264</v>
      </c>
      <c r="G590" s="27" t="s">
        <v>3</v>
      </c>
      <c r="H590" s="27"/>
      <c r="I590" s="71"/>
      <c r="J590" s="13">
        <f>J591+J591</f>
        <v>20</v>
      </c>
      <c r="K590" s="13">
        <f>K591+K591</f>
        <v>20</v>
      </c>
      <c r="L590" s="13">
        <f>L591+L591</f>
        <v>20</v>
      </c>
    </row>
    <row r="591" spans="1:12" ht="15">
      <c r="A591" s="6" t="s">
        <v>516</v>
      </c>
      <c r="B591" s="22">
        <v>801</v>
      </c>
      <c r="C591" s="27" t="s">
        <v>525</v>
      </c>
      <c r="D591" s="27" t="s">
        <v>525</v>
      </c>
      <c r="E591" s="27" t="s">
        <v>86</v>
      </c>
      <c r="F591" s="27" t="s">
        <v>264</v>
      </c>
      <c r="G591" s="27" t="s">
        <v>3</v>
      </c>
      <c r="H591" s="27" t="s">
        <v>294</v>
      </c>
      <c r="I591" s="27"/>
      <c r="J591" s="13">
        <f>J593</f>
        <v>10</v>
      </c>
      <c r="K591" s="13">
        <f>K593</f>
        <v>10</v>
      </c>
      <c r="L591" s="13">
        <f>L593</f>
        <v>10</v>
      </c>
    </row>
    <row r="592" spans="1:12" ht="15">
      <c r="A592" s="15" t="s">
        <v>49</v>
      </c>
      <c r="B592" s="22">
        <v>801</v>
      </c>
      <c r="C592" s="27" t="s">
        <v>525</v>
      </c>
      <c r="D592" s="27" t="s">
        <v>525</v>
      </c>
      <c r="E592" s="27" t="s">
        <v>86</v>
      </c>
      <c r="F592" s="27" t="s">
        <v>264</v>
      </c>
      <c r="G592" s="27" t="s">
        <v>3</v>
      </c>
      <c r="H592" s="27" t="s">
        <v>294</v>
      </c>
      <c r="I592" s="27" t="s">
        <v>339</v>
      </c>
      <c r="J592" s="13">
        <f>'прил муниц.программы '!J210</f>
        <v>10</v>
      </c>
      <c r="K592" s="13">
        <f>'прил муниц.программы '!K210</f>
        <v>10</v>
      </c>
      <c r="L592" s="13">
        <f>'прил муниц.программы '!L210</f>
        <v>10</v>
      </c>
    </row>
    <row r="593" spans="1:12" ht="30.75">
      <c r="A593" s="15" t="s">
        <v>189</v>
      </c>
      <c r="B593" s="22">
        <v>801</v>
      </c>
      <c r="C593" s="27" t="s">
        <v>525</v>
      </c>
      <c r="D593" s="27" t="s">
        <v>525</v>
      </c>
      <c r="E593" s="27" t="s">
        <v>86</v>
      </c>
      <c r="F593" s="27" t="s">
        <v>264</v>
      </c>
      <c r="G593" s="27" t="s">
        <v>3</v>
      </c>
      <c r="H593" s="27" t="s">
        <v>294</v>
      </c>
      <c r="I593" s="27" t="s">
        <v>425</v>
      </c>
      <c r="J593" s="13">
        <f>'прил муниц.программы '!J211</f>
        <v>10</v>
      </c>
      <c r="K593" s="13">
        <f>'прил муниц.программы '!K211</f>
        <v>10</v>
      </c>
      <c r="L593" s="13">
        <f>'прил муниц.программы '!L211</f>
        <v>10</v>
      </c>
    </row>
    <row r="594" spans="1:12" ht="15">
      <c r="A594" s="7" t="s">
        <v>257</v>
      </c>
      <c r="B594" s="22">
        <v>801</v>
      </c>
      <c r="C594" s="27" t="s">
        <v>525</v>
      </c>
      <c r="D594" s="27" t="s">
        <v>525</v>
      </c>
      <c r="E594" s="27" t="s">
        <v>86</v>
      </c>
      <c r="F594" s="27" t="s">
        <v>264</v>
      </c>
      <c r="G594" s="27" t="s">
        <v>69</v>
      </c>
      <c r="H594" s="27"/>
      <c r="I594" s="71"/>
      <c r="J594" s="13">
        <f>J595</f>
        <v>62</v>
      </c>
      <c r="K594" s="13">
        <f>K595</f>
        <v>62</v>
      </c>
      <c r="L594" s="13">
        <f>L595</f>
        <v>62</v>
      </c>
    </row>
    <row r="595" spans="1:12" ht="15">
      <c r="A595" s="6" t="s">
        <v>516</v>
      </c>
      <c r="B595" s="22">
        <v>801</v>
      </c>
      <c r="C595" s="27" t="s">
        <v>525</v>
      </c>
      <c r="D595" s="27" t="s">
        <v>525</v>
      </c>
      <c r="E595" s="27" t="s">
        <v>86</v>
      </c>
      <c r="F595" s="27" t="s">
        <v>264</v>
      </c>
      <c r="G595" s="27" t="s">
        <v>69</v>
      </c>
      <c r="H595" s="27" t="s">
        <v>294</v>
      </c>
      <c r="I595" s="27"/>
      <c r="J595" s="13">
        <f>J596+J597</f>
        <v>62</v>
      </c>
      <c r="K595" s="13">
        <f>K596+K597</f>
        <v>62</v>
      </c>
      <c r="L595" s="13">
        <f>L596+L597</f>
        <v>62</v>
      </c>
    </row>
    <row r="596" spans="1:12" ht="30.75">
      <c r="A596" s="15" t="s">
        <v>189</v>
      </c>
      <c r="B596" s="22">
        <v>801</v>
      </c>
      <c r="C596" s="27" t="s">
        <v>525</v>
      </c>
      <c r="D596" s="27" t="s">
        <v>525</v>
      </c>
      <c r="E596" s="27" t="s">
        <v>86</v>
      </c>
      <c r="F596" s="27" t="s">
        <v>264</v>
      </c>
      <c r="G596" s="27" t="s">
        <v>69</v>
      </c>
      <c r="H596" s="27" t="s">
        <v>294</v>
      </c>
      <c r="I596" s="27" t="s">
        <v>425</v>
      </c>
      <c r="J596" s="13">
        <f>'прил муниц.программы '!J215</f>
        <v>42</v>
      </c>
      <c r="K596" s="13">
        <f>'прил муниц.программы '!K215</f>
        <v>42</v>
      </c>
      <c r="L596" s="13">
        <f>'прил муниц.программы '!L215</f>
        <v>42</v>
      </c>
    </row>
    <row r="597" spans="1:12" ht="15">
      <c r="A597" s="15" t="s">
        <v>236</v>
      </c>
      <c r="B597" s="22">
        <v>801</v>
      </c>
      <c r="C597" s="27" t="s">
        <v>525</v>
      </c>
      <c r="D597" s="27" t="s">
        <v>525</v>
      </c>
      <c r="E597" s="27" t="s">
        <v>86</v>
      </c>
      <c r="F597" s="27" t="s">
        <v>264</v>
      </c>
      <c r="G597" s="27" t="s">
        <v>69</v>
      </c>
      <c r="H597" s="27" t="s">
        <v>294</v>
      </c>
      <c r="I597" s="27" t="s">
        <v>130</v>
      </c>
      <c r="J597" s="13">
        <f>'прил муниц.программы '!J216</f>
        <v>20</v>
      </c>
      <c r="K597" s="13">
        <f>'прил муниц.программы '!K216</f>
        <v>20</v>
      </c>
      <c r="L597" s="13">
        <f>'прил муниц.программы '!L216</f>
        <v>20</v>
      </c>
    </row>
    <row r="598" spans="1:12" ht="15">
      <c r="A598" s="7" t="s">
        <v>437</v>
      </c>
      <c r="B598" s="22">
        <v>801</v>
      </c>
      <c r="C598" s="27" t="s">
        <v>525</v>
      </c>
      <c r="D598" s="27" t="s">
        <v>525</v>
      </c>
      <c r="E598" s="27" t="s">
        <v>86</v>
      </c>
      <c r="F598" s="27" t="s">
        <v>264</v>
      </c>
      <c r="G598" s="27" t="s">
        <v>404</v>
      </c>
      <c r="H598" s="27"/>
      <c r="I598" s="71"/>
      <c r="J598" s="13">
        <f aca="true" t="shared" si="87" ref="J598:L599">J599</f>
        <v>5</v>
      </c>
      <c r="K598" s="13">
        <f t="shared" si="87"/>
        <v>5</v>
      </c>
      <c r="L598" s="13">
        <f t="shared" si="87"/>
        <v>5</v>
      </c>
    </row>
    <row r="599" spans="1:12" ht="15">
      <c r="A599" s="6" t="s">
        <v>516</v>
      </c>
      <c r="B599" s="22">
        <v>801</v>
      </c>
      <c r="C599" s="27" t="s">
        <v>525</v>
      </c>
      <c r="D599" s="27" t="s">
        <v>525</v>
      </c>
      <c r="E599" s="27" t="s">
        <v>86</v>
      </c>
      <c r="F599" s="27" t="s">
        <v>264</v>
      </c>
      <c r="G599" s="27" t="s">
        <v>404</v>
      </c>
      <c r="H599" s="27" t="s">
        <v>294</v>
      </c>
      <c r="I599" s="27"/>
      <c r="J599" s="13">
        <f t="shared" si="87"/>
        <v>5</v>
      </c>
      <c r="K599" s="13">
        <f t="shared" si="87"/>
        <v>5</v>
      </c>
      <c r="L599" s="13">
        <f t="shared" si="87"/>
        <v>5</v>
      </c>
    </row>
    <row r="600" spans="1:12" ht="30.75">
      <c r="A600" s="15" t="s">
        <v>189</v>
      </c>
      <c r="B600" s="22">
        <v>801</v>
      </c>
      <c r="C600" s="27" t="s">
        <v>525</v>
      </c>
      <c r="D600" s="27" t="s">
        <v>525</v>
      </c>
      <c r="E600" s="27" t="s">
        <v>86</v>
      </c>
      <c r="F600" s="27" t="s">
        <v>264</v>
      </c>
      <c r="G600" s="27" t="s">
        <v>404</v>
      </c>
      <c r="H600" s="27" t="s">
        <v>294</v>
      </c>
      <c r="I600" s="27" t="s">
        <v>425</v>
      </c>
      <c r="J600" s="13">
        <f>'прил муниц.программы '!J219</f>
        <v>5</v>
      </c>
      <c r="K600" s="13">
        <f>'прил муниц.программы '!K219</f>
        <v>5</v>
      </c>
      <c r="L600" s="13">
        <f>'прил муниц.программы '!L219</f>
        <v>5</v>
      </c>
    </row>
    <row r="601" spans="1:12" ht="15">
      <c r="A601" s="7" t="s">
        <v>296</v>
      </c>
      <c r="B601" s="22">
        <v>801</v>
      </c>
      <c r="C601" s="27" t="s">
        <v>525</v>
      </c>
      <c r="D601" s="27" t="s">
        <v>525</v>
      </c>
      <c r="E601" s="27" t="s">
        <v>86</v>
      </c>
      <c r="F601" s="27" t="s">
        <v>264</v>
      </c>
      <c r="G601" s="27" t="s">
        <v>111</v>
      </c>
      <c r="H601" s="27"/>
      <c r="I601" s="71"/>
      <c r="J601" s="13">
        <f aca="true" t="shared" si="88" ref="J601:L602">J602</f>
        <v>10</v>
      </c>
      <c r="K601" s="13">
        <f t="shared" si="88"/>
        <v>10</v>
      </c>
      <c r="L601" s="13">
        <f t="shared" si="88"/>
        <v>10</v>
      </c>
    </row>
    <row r="602" spans="1:12" ht="15">
      <c r="A602" s="6" t="s">
        <v>516</v>
      </c>
      <c r="B602" s="22">
        <v>801</v>
      </c>
      <c r="C602" s="27" t="s">
        <v>525</v>
      </c>
      <c r="D602" s="27" t="s">
        <v>525</v>
      </c>
      <c r="E602" s="27" t="s">
        <v>86</v>
      </c>
      <c r="F602" s="27" t="s">
        <v>264</v>
      </c>
      <c r="G602" s="27" t="s">
        <v>111</v>
      </c>
      <c r="H602" s="27" t="s">
        <v>294</v>
      </c>
      <c r="I602" s="27"/>
      <c r="J602" s="13">
        <f t="shared" si="88"/>
        <v>10</v>
      </c>
      <c r="K602" s="13">
        <f t="shared" si="88"/>
        <v>10</v>
      </c>
      <c r="L602" s="13">
        <f t="shared" si="88"/>
        <v>10</v>
      </c>
    </row>
    <row r="603" spans="1:12" ht="30.75">
      <c r="A603" s="15" t="s">
        <v>189</v>
      </c>
      <c r="B603" s="22">
        <v>801</v>
      </c>
      <c r="C603" s="27" t="s">
        <v>525</v>
      </c>
      <c r="D603" s="27" t="s">
        <v>525</v>
      </c>
      <c r="E603" s="27" t="s">
        <v>86</v>
      </c>
      <c r="F603" s="27" t="s">
        <v>264</v>
      </c>
      <c r="G603" s="27" t="s">
        <v>111</v>
      </c>
      <c r="H603" s="27" t="s">
        <v>294</v>
      </c>
      <c r="I603" s="27" t="s">
        <v>425</v>
      </c>
      <c r="J603" s="13">
        <f>'прил муниц.программы '!J222</f>
        <v>10</v>
      </c>
      <c r="K603" s="13">
        <f>'прил муниц.программы '!K222</f>
        <v>10</v>
      </c>
      <c r="L603" s="13">
        <f>'прил муниц.программы '!L222</f>
        <v>10</v>
      </c>
    </row>
    <row r="604" spans="1:12" ht="15">
      <c r="A604" s="7" t="s">
        <v>484</v>
      </c>
      <c r="B604" s="22">
        <v>801</v>
      </c>
      <c r="C604" s="27" t="s">
        <v>525</v>
      </c>
      <c r="D604" s="27" t="s">
        <v>525</v>
      </c>
      <c r="E604" s="27" t="s">
        <v>86</v>
      </c>
      <c r="F604" s="27" t="s">
        <v>264</v>
      </c>
      <c r="G604" s="27" t="s">
        <v>260</v>
      </c>
      <c r="H604" s="27"/>
      <c r="I604" s="71"/>
      <c r="J604" s="13">
        <f>J605</f>
        <v>25</v>
      </c>
      <c r="K604" s="13">
        <f>K605</f>
        <v>25</v>
      </c>
      <c r="L604" s="13">
        <f>L605</f>
        <v>25</v>
      </c>
    </row>
    <row r="605" spans="1:12" ht="15">
      <c r="A605" s="6" t="s">
        <v>516</v>
      </c>
      <c r="B605" s="22">
        <v>801</v>
      </c>
      <c r="C605" s="27" t="s">
        <v>525</v>
      </c>
      <c r="D605" s="27" t="s">
        <v>525</v>
      </c>
      <c r="E605" s="27" t="s">
        <v>86</v>
      </c>
      <c r="F605" s="27" t="s">
        <v>264</v>
      </c>
      <c r="G605" s="27" t="s">
        <v>260</v>
      </c>
      <c r="H605" s="27" t="s">
        <v>294</v>
      </c>
      <c r="I605" s="27"/>
      <c r="J605" s="13">
        <f>J606+J607</f>
        <v>25</v>
      </c>
      <c r="K605" s="13">
        <f>K606+K607</f>
        <v>25</v>
      </c>
      <c r="L605" s="13">
        <f>L606+L607</f>
        <v>25</v>
      </c>
    </row>
    <row r="606" spans="1:12" ht="30.75">
      <c r="A606" s="15" t="s">
        <v>189</v>
      </c>
      <c r="B606" s="22">
        <v>801</v>
      </c>
      <c r="C606" s="27" t="s">
        <v>525</v>
      </c>
      <c r="D606" s="27" t="s">
        <v>525</v>
      </c>
      <c r="E606" s="27" t="s">
        <v>86</v>
      </c>
      <c r="F606" s="27" t="s">
        <v>264</v>
      </c>
      <c r="G606" s="27" t="s">
        <v>260</v>
      </c>
      <c r="H606" s="27" t="s">
        <v>294</v>
      </c>
      <c r="I606" s="27" t="s">
        <v>425</v>
      </c>
      <c r="J606" s="13">
        <f>'прил муниц.программы '!J225</f>
        <v>5</v>
      </c>
      <c r="K606" s="13">
        <f>'прил муниц.программы '!K225</f>
        <v>5</v>
      </c>
      <c r="L606" s="13">
        <f>'прил муниц.программы '!L225</f>
        <v>5</v>
      </c>
    </row>
    <row r="607" spans="1:12" ht="15">
      <c r="A607" s="31" t="s">
        <v>450</v>
      </c>
      <c r="B607" s="22">
        <v>801</v>
      </c>
      <c r="C607" s="27" t="s">
        <v>525</v>
      </c>
      <c r="D607" s="27" t="s">
        <v>525</v>
      </c>
      <c r="E607" s="27" t="s">
        <v>86</v>
      </c>
      <c r="F607" s="27" t="s">
        <v>264</v>
      </c>
      <c r="G607" s="27" t="s">
        <v>260</v>
      </c>
      <c r="H607" s="27" t="s">
        <v>294</v>
      </c>
      <c r="I607" s="27" t="s">
        <v>507</v>
      </c>
      <c r="J607" s="13">
        <f>'прил муниц.программы '!J226</f>
        <v>20</v>
      </c>
      <c r="K607" s="13">
        <f>'прил муниц.программы '!K226</f>
        <v>20</v>
      </c>
      <c r="L607" s="13">
        <f>'прил муниц.программы '!L226</f>
        <v>20</v>
      </c>
    </row>
    <row r="608" spans="1:12" ht="15">
      <c r="A608" s="7" t="s">
        <v>513</v>
      </c>
      <c r="B608" s="22">
        <v>801</v>
      </c>
      <c r="C608" s="27" t="s">
        <v>525</v>
      </c>
      <c r="D608" s="27" t="s">
        <v>525</v>
      </c>
      <c r="E608" s="27" t="s">
        <v>86</v>
      </c>
      <c r="F608" s="27" t="s">
        <v>264</v>
      </c>
      <c r="G608" s="27" t="s">
        <v>525</v>
      </c>
      <c r="H608" s="27"/>
      <c r="I608" s="71"/>
      <c r="J608" s="13">
        <f aca="true" t="shared" si="89" ref="J608:L609">J609</f>
        <v>0</v>
      </c>
      <c r="K608" s="13">
        <f t="shared" si="89"/>
        <v>0</v>
      </c>
      <c r="L608" s="13">
        <f t="shared" si="89"/>
        <v>0</v>
      </c>
    </row>
    <row r="609" spans="1:12" ht="15">
      <c r="A609" s="6" t="s">
        <v>516</v>
      </c>
      <c r="B609" s="22">
        <v>801</v>
      </c>
      <c r="C609" s="27" t="s">
        <v>525</v>
      </c>
      <c r="D609" s="27" t="s">
        <v>525</v>
      </c>
      <c r="E609" s="27" t="s">
        <v>86</v>
      </c>
      <c r="F609" s="27" t="s">
        <v>264</v>
      </c>
      <c r="G609" s="27" t="s">
        <v>525</v>
      </c>
      <c r="H609" s="27" t="s">
        <v>294</v>
      </c>
      <c r="I609" s="27"/>
      <c r="J609" s="13">
        <f t="shared" si="89"/>
        <v>0</v>
      </c>
      <c r="K609" s="13">
        <f t="shared" si="89"/>
        <v>0</v>
      </c>
      <c r="L609" s="13">
        <f t="shared" si="89"/>
        <v>0</v>
      </c>
    </row>
    <row r="610" spans="1:12" ht="30.75">
      <c r="A610" s="15" t="s">
        <v>189</v>
      </c>
      <c r="B610" s="22">
        <v>801</v>
      </c>
      <c r="C610" s="27" t="s">
        <v>525</v>
      </c>
      <c r="D610" s="27" t="s">
        <v>525</v>
      </c>
      <c r="E610" s="27" t="s">
        <v>86</v>
      </c>
      <c r="F610" s="27" t="s">
        <v>264</v>
      </c>
      <c r="G610" s="27" t="s">
        <v>525</v>
      </c>
      <c r="H610" s="27" t="s">
        <v>294</v>
      </c>
      <c r="I610" s="27" t="s">
        <v>425</v>
      </c>
      <c r="J610" s="13">
        <f>'прил муниц.программы '!J229</f>
        <v>0</v>
      </c>
      <c r="K610" s="13">
        <f>'прил муниц.программы '!K229</f>
        <v>0</v>
      </c>
      <c r="L610" s="13">
        <f>'прил муниц.программы '!L229</f>
        <v>0</v>
      </c>
    </row>
    <row r="611" spans="1:12" ht="15">
      <c r="A611" s="23" t="s">
        <v>184</v>
      </c>
      <c r="B611" s="22">
        <v>801</v>
      </c>
      <c r="C611" s="27" t="s">
        <v>356</v>
      </c>
      <c r="D611" s="5"/>
      <c r="E611" s="5"/>
      <c r="F611" s="5"/>
      <c r="G611" s="5"/>
      <c r="H611" s="5"/>
      <c r="I611" s="5"/>
      <c r="J611" s="13">
        <f>J612+J643</f>
        <v>42335</v>
      </c>
      <c r="K611" s="13">
        <f>K612+K643</f>
        <v>40153.5</v>
      </c>
      <c r="L611" s="13">
        <f>L612+L643</f>
        <v>40950.9</v>
      </c>
    </row>
    <row r="612" spans="1:12" ht="15">
      <c r="A612" s="6" t="s">
        <v>304</v>
      </c>
      <c r="B612" s="22">
        <v>801</v>
      </c>
      <c r="C612" s="27" t="s">
        <v>356</v>
      </c>
      <c r="D612" s="27" t="s">
        <v>380</v>
      </c>
      <c r="E612" s="27"/>
      <c r="F612" s="27"/>
      <c r="G612" s="27"/>
      <c r="H612" s="27"/>
      <c r="I612" s="27"/>
      <c r="J612" s="13">
        <f>J613</f>
        <v>41760</v>
      </c>
      <c r="K612" s="13">
        <f>K613</f>
        <v>39454.5</v>
      </c>
      <c r="L612" s="13">
        <f>L613</f>
        <v>39775.9</v>
      </c>
    </row>
    <row r="613" spans="1:12" ht="50.25">
      <c r="A613" s="109" t="s">
        <v>494</v>
      </c>
      <c r="B613" s="22">
        <v>801</v>
      </c>
      <c r="C613" s="27" t="s">
        <v>356</v>
      </c>
      <c r="D613" s="27" t="s">
        <v>380</v>
      </c>
      <c r="E613" s="101" t="s">
        <v>426</v>
      </c>
      <c r="F613" s="95"/>
      <c r="G613" s="95"/>
      <c r="H613" s="95"/>
      <c r="I613" s="95"/>
      <c r="J613" s="13">
        <f>J614+J629+J634</f>
        <v>41760</v>
      </c>
      <c r="K613" s="13">
        <f>K614+K629+K634</f>
        <v>39454.5</v>
      </c>
      <c r="L613" s="13">
        <f>L614+L629+L634</f>
        <v>39775.9</v>
      </c>
    </row>
    <row r="614" spans="1:12" ht="30.75">
      <c r="A614" s="7" t="s">
        <v>568</v>
      </c>
      <c r="B614" s="22">
        <v>801</v>
      </c>
      <c r="C614" s="27" t="s">
        <v>356</v>
      </c>
      <c r="D614" s="27" t="s">
        <v>380</v>
      </c>
      <c r="E614" s="27" t="s">
        <v>426</v>
      </c>
      <c r="F614" s="27" t="s">
        <v>264</v>
      </c>
      <c r="G614" s="27" t="s">
        <v>380</v>
      </c>
      <c r="H614" s="27"/>
      <c r="I614" s="27"/>
      <c r="J614" s="13">
        <f>J615+J619+J621+J623+J627+J625</f>
        <v>24718.5</v>
      </c>
      <c r="K614" s="13">
        <f>K615+K619+K621+K623+K627+K625</f>
        <v>24528.9</v>
      </c>
      <c r="L614" s="13">
        <f>L615+L619+L621+L623+L627+L625</f>
        <v>24850.300000000003</v>
      </c>
    </row>
    <row r="615" spans="1:12" ht="15">
      <c r="A615" s="6" t="s">
        <v>446</v>
      </c>
      <c r="B615" s="22">
        <v>801</v>
      </c>
      <c r="C615" s="27" t="s">
        <v>356</v>
      </c>
      <c r="D615" s="27" t="s">
        <v>380</v>
      </c>
      <c r="E615" s="27" t="s">
        <v>426</v>
      </c>
      <c r="F615" s="27" t="s">
        <v>264</v>
      </c>
      <c r="G615" s="27" t="s">
        <v>380</v>
      </c>
      <c r="H615" s="27" t="s">
        <v>68</v>
      </c>
      <c r="I615" s="27"/>
      <c r="J615" s="13">
        <f>J616+J617+J618</f>
        <v>17237.100000000002</v>
      </c>
      <c r="K615" s="13">
        <f>K616+K617+K618</f>
        <v>17047.5</v>
      </c>
      <c r="L615" s="13">
        <f>L616+L617+L618</f>
        <v>17368.9</v>
      </c>
    </row>
    <row r="616" spans="1:12" ht="15">
      <c r="A616" s="15" t="s">
        <v>49</v>
      </c>
      <c r="B616" s="22">
        <v>801</v>
      </c>
      <c r="C616" s="27" t="s">
        <v>356</v>
      </c>
      <c r="D616" s="27" t="s">
        <v>380</v>
      </c>
      <c r="E616" s="27" t="s">
        <v>426</v>
      </c>
      <c r="F616" s="27" t="s">
        <v>264</v>
      </c>
      <c r="G616" s="27" t="s">
        <v>380</v>
      </c>
      <c r="H616" s="27" t="s">
        <v>68</v>
      </c>
      <c r="I616" s="27" t="s">
        <v>339</v>
      </c>
      <c r="J616" s="13">
        <f>'прил муниц.программы '!J165</f>
        <v>12838.1</v>
      </c>
      <c r="K616" s="13">
        <f>'прил муниц.программы '!K165</f>
        <v>12838.1</v>
      </c>
      <c r="L616" s="13">
        <f>'прил муниц.программы '!L165</f>
        <v>12838.1</v>
      </c>
    </row>
    <row r="617" spans="1:12" ht="30.75">
      <c r="A617" s="15" t="s">
        <v>189</v>
      </c>
      <c r="B617" s="22">
        <v>801</v>
      </c>
      <c r="C617" s="27" t="s">
        <v>356</v>
      </c>
      <c r="D617" s="27" t="s">
        <v>380</v>
      </c>
      <c r="E617" s="27" t="s">
        <v>426</v>
      </c>
      <c r="F617" s="27" t="s">
        <v>264</v>
      </c>
      <c r="G617" s="27" t="s">
        <v>380</v>
      </c>
      <c r="H617" s="27" t="s">
        <v>68</v>
      </c>
      <c r="I617" s="27" t="s">
        <v>425</v>
      </c>
      <c r="J617" s="13">
        <f>'прил муниц.программы '!J166</f>
        <v>4397.8</v>
      </c>
      <c r="K617" s="13">
        <f>'прил муниц.программы '!K166</f>
        <v>4208.2</v>
      </c>
      <c r="L617" s="13">
        <f>'прил муниц.программы '!L166</f>
        <v>4529.6</v>
      </c>
    </row>
    <row r="618" spans="1:12" ht="15">
      <c r="A618" s="15" t="s">
        <v>443</v>
      </c>
      <c r="B618" s="22">
        <v>801</v>
      </c>
      <c r="C618" s="27" t="s">
        <v>356</v>
      </c>
      <c r="D618" s="27" t="s">
        <v>380</v>
      </c>
      <c r="E618" s="27" t="s">
        <v>426</v>
      </c>
      <c r="F618" s="27" t="s">
        <v>264</v>
      </c>
      <c r="G618" s="27" t="s">
        <v>380</v>
      </c>
      <c r="H618" s="27" t="s">
        <v>68</v>
      </c>
      <c r="I618" s="27" t="s">
        <v>540</v>
      </c>
      <c r="J618" s="13">
        <f>'прил муниц.программы '!J167</f>
        <v>1.2</v>
      </c>
      <c r="K618" s="13">
        <f>'прил муниц.программы '!K167</f>
        <v>1.2</v>
      </c>
      <c r="L618" s="13">
        <f>'прил муниц.программы '!L167</f>
        <v>1.2</v>
      </c>
    </row>
    <row r="619" spans="1:12" ht="62.25">
      <c r="A619" s="76" t="s">
        <v>601</v>
      </c>
      <c r="B619" s="22">
        <v>801</v>
      </c>
      <c r="C619" s="27" t="s">
        <v>356</v>
      </c>
      <c r="D619" s="27" t="s">
        <v>380</v>
      </c>
      <c r="E619" s="27" t="s">
        <v>426</v>
      </c>
      <c r="F619" s="27" t="s">
        <v>264</v>
      </c>
      <c r="G619" s="27" t="s">
        <v>380</v>
      </c>
      <c r="H619" s="27" t="s">
        <v>347</v>
      </c>
      <c r="I619" s="27"/>
      <c r="J619" s="13">
        <f>J620</f>
        <v>5688.9</v>
      </c>
      <c r="K619" s="13">
        <f>K620</f>
        <v>5688.9</v>
      </c>
      <c r="L619" s="13">
        <f>L620</f>
        <v>5688.9</v>
      </c>
    </row>
    <row r="620" spans="1:12" ht="15">
      <c r="A620" s="15" t="s">
        <v>49</v>
      </c>
      <c r="B620" s="22">
        <v>801</v>
      </c>
      <c r="C620" s="27" t="s">
        <v>356</v>
      </c>
      <c r="D620" s="27" t="s">
        <v>380</v>
      </c>
      <c r="E620" s="27" t="s">
        <v>426</v>
      </c>
      <c r="F620" s="27" t="s">
        <v>264</v>
      </c>
      <c r="G620" s="27" t="s">
        <v>380</v>
      </c>
      <c r="H620" s="27" t="s">
        <v>347</v>
      </c>
      <c r="I620" s="27" t="s">
        <v>339</v>
      </c>
      <c r="J620" s="13">
        <f>'прил муниц.программы '!J169</f>
        <v>5688.9</v>
      </c>
      <c r="K620" s="13">
        <f>'прил муниц.программы '!K169</f>
        <v>5688.9</v>
      </c>
      <c r="L620" s="13">
        <f>'прил муниц.программы '!L169</f>
        <v>5688.9</v>
      </c>
    </row>
    <row r="621" spans="1:12" ht="15">
      <c r="A621" s="6" t="s">
        <v>138</v>
      </c>
      <c r="B621" s="22">
        <v>801</v>
      </c>
      <c r="C621" s="27" t="s">
        <v>356</v>
      </c>
      <c r="D621" s="27" t="s">
        <v>380</v>
      </c>
      <c r="E621" s="27" t="s">
        <v>426</v>
      </c>
      <c r="F621" s="27" t="s">
        <v>264</v>
      </c>
      <c r="G621" s="27" t="s">
        <v>380</v>
      </c>
      <c r="H621" s="27" t="s">
        <v>14</v>
      </c>
      <c r="I621" s="27"/>
      <c r="J621" s="13">
        <f>J622</f>
        <v>340</v>
      </c>
      <c r="K621" s="13">
        <f>K622</f>
        <v>340</v>
      </c>
      <c r="L621" s="13">
        <f>L622</f>
        <v>340</v>
      </c>
    </row>
    <row r="622" spans="1:12" ht="30.75">
      <c r="A622" s="15" t="s">
        <v>189</v>
      </c>
      <c r="B622" s="22">
        <v>801</v>
      </c>
      <c r="C622" s="27" t="s">
        <v>356</v>
      </c>
      <c r="D622" s="27" t="s">
        <v>380</v>
      </c>
      <c r="E622" s="27" t="s">
        <v>426</v>
      </c>
      <c r="F622" s="27" t="s">
        <v>264</v>
      </c>
      <c r="G622" s="27" t="s">
        <v>380</v>
      </c>
      <c r="H622" s="27" t="s">
        <v>14</v>
      </c>
      <c r="I622" s="27" t="s">
        <v>425</v>
      </c>
      <c r="J622" s="13">
        <f>'прил муниц.программы '!J171</f>
        <v>340</v>
      </c>
      <c r="K622" s="13">
        <f>'прил муниц.программы '!K171</f>
        <v>340</v>
      </c>
      <c r="L622" s="13">
        <f>'прил муниц.программы '!L171</f>
        <v>340</v>
      </c>
    </row>
    <row r="623" spans="1:12" ht="47.25" customHeight="1">
      <c r="A623" s="6" t="s">
        <v>480</v>
      </c>
      <c r="B623" s="22">
        <v>801</v>
      </c>
      <c r="C623" s="27" t="s">
        <v>356</v>
      </c>
      <c r="D623" s="27" t="s">
        <v>380</v>
      </c>
      <c r="E623" s="27" t="s">
        <v>426</v>
      </c>
      <c r="F623" s="27" t="s">
        <v>264</v>
      </c>
      <c r="G623" s="27" t="s">
        <v>380</v>
      </c>
      <c r="H623" s="27" t="s">
        <v>194</v>
      </c>
      <c r="I623" s="27"/>
      <c r="J623" s="13">
        <f>J624</f>
        <v>0</v>
      </c>
      <c r="K623" s="13">
        <f>K624</f>
        <v>0</v>
      </c>
      <c r="L623" s="13">
        <f>L624</f>
        <v>0</v>
      </c>
    </row>
    <row r="624" spans="1:12" ht="15">
      <c r="A624" s="15" t="s">
        <v>17</v>
      </c>
      <c r="B624" s="22">
        <v>801</v>
      </c>
      <c r="C624" s="27" t="s">
        <v>356</v>
      </c>
      <c r="D624" s="27" t="s">
        <v>380</v>
      </c>
      <c r="E624" s="27" t="s">
        <v>426</v>
      </c>
      <c r="F624" s="27" t="s">
        <v>264</v>
      </c>
      <c r="G624" s="27" t="s">
        <v>380</v>
      </c>
      <c r="H624" s="27" t="s">
        <v>194</v>
      </c>
      <c r="I624" s="27" t="s">
        <v>161</v>
      </c>
      <c r="J624" s="13">
        <f>'прил муниц.программы '!J173</f>
        <v>0</v>
      </c>
      <c r="K624" s="13">
        <f>'прил муниц.программы '!K173</f>
        <v>0</v>
      </c>
      <c r="L624" s="13">
        <f>'прил муниц.программы '!L173</f>
        <v>0</v>
      </c>
    </row>
    <row r="625" spans="1:12" ht="46.5">
      <c r="A625" s="76" t="s">
        <v>342</v>
      </c>
      <c r="B625" s="22">
        <v>801</v>
      </c>
      <c r="C625" s="27" t="s">
        <v>356</v>
      </c>
      <c r="D625" s="27" t="s">
        <v>380</v>
      </c>
      <c r="E625" s="16" t="s">
        <v>426</v>
      </c>
      <c r="F625" s="27" t="s">
        <v>264</v>
      </c>
      <c r="G625" s="27" t="s">
        <v>380</v>
      </c>
      <c r="H625" s="27" t="s">
        <v>85</v>
      </c>
      <c r="I625" s="27"/>
      <c r="J625" s="13">
        <f>J626</f>
        <v>0</v>
      </c>
      <c r="K625" s="13">
        <f>K626</f>
        <v>0</v>
      </c>
      <c r="L625" s="13">
        <f>L626</f>
        <v>0</v>
      </c>
    </row>
    <row r="626" spans="1:12" ht="30.75">
      <c r="A626" s="15" t="s">
        <v>189</v>
      </c>
      <c r="B626" s="22">
        <v>801</v>
      </c>
      <c r="C626" s="27" t="s">
        <v>356</v>
      </c>
      <c r="D626" s="27" t="s">
        <v>380</v>
      </c>
      <c r="E626" s="27" t="s">
        <v>426</v>
      </c>
      <c r="F626" s="27" t="s">
        <v>264</v>
      </c>
      <c r="G626" s="27" t="s">
        <v>380</v>
      </c>
      <c r="H626" s="27" t="s">
        <v>85</v>
      </c>
      <c r="I626" s="27" t="s">
        <v>425</v>
      </c>
      <c r="J626" s="13">
        <f>'прил муниц.программы '!J175</f>
        <v>0</v>
      </c>
      <c r="K626" s="13">
        <f>'прил муниц.программы '!K175</f>
        <v>0</v>
      </c>
      <c r="L626" s="13">
        <f>'прил муниц.программы '!L175</f>
        <v>0</v>
      </c>
    </row>
    <row r="627" spans="1:12" ht="30.75">
      <c r="A627" s="6" t="s">
        <v>83</v>
      </c>
      <c r="B627" s="22">
        <v>801</v>
      </c>
      <c r="C627" s="27" t="s">
        <v>356</v>
      </c>
      <c r="D627" s="27" t="s">
        <v>380</v>
      </c>
      <c r="E627" s="27" t="s">
        <v>426</v>
      </c>
      <c r="F627" s="27" t="s">
        <v>264</v>
      </c>
      <c r="G627" s="27" t="s">
        <v>380</v>
      </c>
      <c r="H627" s="27" t="s">
        <v>378</v>
      </c>
      <c r="I627" s="27"/>
      <c r="J627" s="13">
        <f>J628</f>
        <v>1452.5</v>
      </c>
      <c r="K627" s="13">
        <f>K628</f>
        <v>1452.5</v>
      </c>
      <c r="L627" s="13">
        <f>L628</f>
        <v>1452.5</v>
      </c>
    </row>
    <row r="628" spans="1:12" ht="30.75">
      <c r="A628" s="15" t="s">
        <v>189</v>
      </c>
      <c r="B628" s="22">
        <v>801</v>
      </c>
      <c r="C628" s="27" t="s">
        <v>356</v>
      </c>
      <c r="D628" s="27" t="s">
        <v>380</v>
      </c>
      <c r="E628" s="27" t="s">
        <v>426</v>
      </c>
      <c r="F628" s="27" t="s">
        <v>264</v>
      </c>
      <c r="G628" s="27" t="s">
        <v>380</v>
      </c>
      <c r="H628" s="27" t="s">
        <v>378</v>
      </c>
      <c r="I628" s="27" t="s">
        <v>425</v>
      </c>
      <c r="J628" s="13">
        <f>'прил муниц.программы '!J177</f>
        <v>1452.5</v>
      </c>
      <c r="K628" s="13">
        <f>'прил муниц.программы '!K177</f>
        <v>1452.5</v>
      </c>
      <c r="L628" s="13">
        <f>'прил муниц.программы '!L177</f>
        <v>1452.5</v>
      </c>
    </row>
    <row r="629" spans="1:12" ht="46.5">
      <c r="A629" s="7" t="s">
        <v>156</v>
      </c>
      <c r="B629" s="22">
        <v>801</v>
      </c>
      <c r="C629" s="27" t="s">
        <v>356</v>
      </c>
      <c r="D629" s="27" t="s">
        <v>380</v>
      </c>
      <c r="E629" s="27" t="s">
        <v>426</v>
      </c>
      <c r="F629" s="27" t="s">
        <v>264</v>
      </c>
      <c r="G629" s="27" t="s">
        <v>3</v>
      </c>
      <c r="H629" s="27"/>
      <c r="I629" s="27"/>
      <c r="J629" s="13">
        <f>J630+J632</f>
        <v>4834.3</v>
      </c>
      <c r="K629" s="13">
        <f>K630+K632</f>
        <v>4886.2</v>
      </c>
      <c r="L629" s="13">
        <f>L630+L632</f>
        <v>4886.2</v>
      </c>
    </row>
    <row r="630" spans="1:12" ht="15">
      <c r="A630" s="6" t="s">
        <v>446</v>
      </c>
      <c r="B630" s="22">
        <v>801</v>
      </c>
      <c r="C630" s="27" t="s">
        <v>356</v>
      </c>
      <c r="D630" s="27" t="s">
        <v>380</v>
      </c>
      <c r="E630" s="27" t="s">
        <v>426</v>
      </c>
      <c r="F630" s="27" t="s">
        <v>264</v>
      </c>
      <c r="G630" s="27" t="s">
        <v>3</v>
      </c>
      <c r="H630" s="27" t="s">
        <v>68</v>
      </c>
      <c r="I630" s="27"/>
      <c r="J630" s="13">
        <f>J631</f>
        <v>3653.7000000000003</v>
      </c>
      <c r="K630" s="13">
        <f>K631</f>
        <v>3705.6</v>
      </c>
      <c r="L630" s="13">
        <f>L631</f>
        <v>3705.6</v>
      </c>
    </row>
    <row r="631" spans="1:12" ht="15">
      <c r="A631" s="15" t="s">
        <v>236</v>
      </c>
      <c r="B631" s="22">
        <v>801</v>
      </c>
      <c r="C631" s="27" t="s">
        <v>356</v>
      </c>
      <c r="D631" s="27" t="s">
        <v>380</v>
      </c>
      <c r="E631" s="27" t="s">
        <v>426</v>
      </c>
      <c r="F631" s="27" t="s">
        <v>264</v>
      </c>
      <c r="G631" s="27" t="s">
        <v>3</v>
      </c>
      <c r="H631" s="27" t="s">
        <v>68</v>
      </c>
      <c r="I631" s="27" t="s">
        <v>130</v>
      </c>
      <c r="J631" s="13">
        <f>'прил муниц.программы '!J180</f>
        <v>3653.7000000000003</v>
      </c>
      <c r="K631" s="13">
        <f>'прил муниц.программы '!K180</f>
        <v>3705.6</v>
      </c>
      <c r="L631" s="13">
        <f>'прил муниц.программы '!L180</f>
        <v>3705.6</v>
      </c>
    </row>
    <row r="632" spans="1:12" ht="62.25">
      <c r="A632" s="76" t="s">
        <v>601</v>
      </c>
      <c r="B632" s="22">
        <v>801</v>
      </c>
      <c r="C632" s="27" t="s">
        <v>356</v>
      </c>
      <c r="D632" s="27" t="s">
        <v>380</v>
      </c>
      <c r="E632" s="27" t="s">
        <v>426</v>
      </c>
      <c r="F632" s="27" t="s">
        <v>264</v>
      </c>
      <c r="G632" s="27" t="s">
        <v>3</v>
      </c>
      <c r="H632" s="27" t="s">
        <v>347</v>
      </c>
      <c r="I632" s="27"/>
      <c r="J632" s="13">
        <f>J633</f>
        <v>1180.6</v>
      </c>
      <c r="K632" s="13">
        <f>K633</f>
        <v>1180.6</v>
      </c>
      <c r="L632" s="13">
        <f>L633</f>
        <v>1180.6</v>
      </c>
    </row>
    <row r="633" spans="1:12" ht="15">
      <c r="A633" s="15" t="s">
        <v>236</v>
      </c>
      <c r="B633" s="22">
        <v>801</v>
      </c>
      <c r="C633" s="27" t="s">
        <v>356</v>
      </c>
      <c r="D633" s="27" t="s">
        <v>380</v>
      </c>
      <c r="E633" s="27" t="s">
        <v>426</v>
      </c>
      <c r="F633" s="27" t="s">
        <v>264</v>
      </c>
      <c r="G633" s="27" t="s">
        <v>3</v>
      </c>
      <c r="H633" s="27" t="s">
        <v>347</v>
      </c>
      <c r="I633" s="27" t="s">
        <v>130</v>
      </c>
      <c r="J633" s="13">
        <f>'прил муниц.программы '!J182</f>
        <v>1180.6</v>
      </c>
      <c r="K633" s="13">
        <f>'прил муниц.программы '!K182</f>
        <v>1180.6</v>
      </c>
      <c r="L633" s="13">
        <f>'прил муниц.программы '!L182</f>
        <v>1180.6</v>
      </c>
    </row>
    <row r="634" spans="1:12" ht="46.5">
      <c r="A634" s="105" t="s">
        <v>344</v>
      </c>
      <c r="B634" s="22">
        <v>801</v>
      </c>
      <c r="C634" s="27" t="s">
        <v>356</v>
      </c>
      <c r="D634" s="27" t="s">
        <v>380</v>
      </c>
      <c r="E634" s="27" t="s">
        <v>426</v>
      </c>
      <c r="F634" s="27" t="s">
        <v>264</v>
      </c>
      <c r="G634" s="27" t="s">
        <v>69</v>
      </c>
      <c r="H634" s="27"/>
      <c r="I634" s="27"/>
      <c r="J634" s="13">
        <f>J635+J637+J639+J641</f>
        <v>12207.2</v>
      </c>
      <c r="K634" s="13">
        <f>K635+K637+K639+K641</f>
        <v>10039.4</v>
      </c>
      <c r="L634" s="13">
        <f>L635+L637+L639+L641</f>
        <v>10039.4</v>
      </c>
    </row>
    <row r="635" spans="1:12" ht="15">
      <c r="A635" s="6" t="s">
        <v>446</v>
      </c>
      <c r="B635" s="22">
        <v>801</v>
      </c>
      <c r="C635" s="27" t="s">
        <v>356</v>
      </c>
      <c r="D635" s="27" t="s">
        <v>380</v>
      </c>
      <c r="E635" s="27" t="s">
        <v>426</v>
      </c>
      <c r="F635" s="27" t="s">
        <v>264</v>
      </c>
      <c r="G635" s="27" t="s">
        <v>69</v>
      </c>
      <c r="H635" s="27" t="s">
        <v>68</v>
      </c>
      <c r="I635" s="27"/>
      <c r="J635" s="13">
        <f>J636</f>
        <v>6539.900000000001</v>
      </c>
      <c r="K635" s="13">
        <f>K636</f>
        <v>8354.1</v>
      </c>
      <c r="L635" s="13">
        <f>L636</f>
        <v>8354.1</v>
      </c>
    </row>
    <row r="636" spans="1:12" ht="15">
      <c r="A636" s="15" t="s">
        <v>236</v>
      </c>
      <c r="B636" s="22">
        <v>801</v>
      </c>
      <c r="C636" s="27" t="s">
        <v>356</v>
      </c>
      <c r="D636" s="27" t="s">
        <v>380</v>
      </c>
      <c r="E636" s="27" t="s">
        <v>426</v>
      </c>
      <c r="F636" s="27" t="s">
        <v>264</v>
      </c>
      <c r="G636" s="27" t="s">
        <v>69</v>
      </c>
      <c r="H636" s="27" t="s">
        <v>68</v>
      </c>
      <c r="I636" s="27" t="s">
        <v>130</v>
      </c>
      <c r="J636" s="13">
        <f>'прил муниц.программы '!J187</f>
        <v>6539.900000000001</v>
      </c>
      <c r="K636" s="13">
        <f>'прил муниц.программы '!K187</f>
        <v>8354.1</v>
      </c>
      <c r="L636" s="13">
        <f>'прил муниц.программы '!L187</f>
        <v>8354.1</v>
      </c>
    </row>
    <row r="637" spans="1:12" ht="62.25">
      <c r="A637" s="76" t="s">
        <v>601</v>
      </c>
      <c r="B637" s="22">
        <v>801</v>
      </c>
      <c r="C637" s="27" t="s">
        <v>356</v>
      </c>
      <c r="D637" s="27" t="s">
        <v>380</v>
      </c>
      <c r="E637" s="27" t="s">
        <v>426</v>
      </c>
      <c r="F637" s="27" t="s">
        <v>264</v>
      </c>
      <c r="G637" s="27" t="s">
        <v>69</v>
      </c>
      <c r="H637" s="27" t="s">
        <v>347</v>
      </c>
      <c r="I637" s="27"/>
      <c r="J637" s="13">
        <f>J638</f>
        <v>1685.3</v>
      </c>
      <c r="K637" s="13">
        <f>K638</f>
        <v>1685.3</v>
      </c>
      <c r="L637" s="13">
        <f>L638</f>
        <v>1685.3</v>
      </c>
    </row>
    <row r="638" spans="1:12" ht="15">
      <c r="A638" s="15" t="s">
        <v>236</v>
      </c>
      <c r="B638" s="22">
        <v>801</v>
      </c>
      <c r="C638" s="27" t="s">
        <v>356</v>
      </c>
      <c r="D638" s="27" t="s">
        <v>380</v>
      </c>
      <c r="E638" s="27" t="s">
        <v>426</v>
      </c>
      <c r="F638" s="27" t="s">
        <v>264</v>
      </c>
      <c r="G638" s="27" t="s">
        <v>69</v>
      </c>
      <c r="H638" s="27" t="s">
        <v>347</v>
      </c>
      <c r="I638" s="27" t="s">
        <v>130</v>
      </c>
      <c r="J638" s="13">
        <f>'прил муниц.программы '!J189</f>
        <v>1685.3</v>
      </c>
      <c r="K638" s="13">
        <f>'прил муниц.программы '!K189</f>
        <v>1685.3</v>
      </c>
      <c r="L638" s="13">
        <f>'прил муниц.программы '!L189</f>
        <v>1685.3</v>
      </c>
    </row>
    <row r="639" spans="1:12" ht="62.25">
      <c r="A639" s="6" t="s">
        <v>222</v>
      </c>
      <c r="B639" s="22">
        <v>801</v>
      </c>
      <c r="C639" s="27" t="s">
        <v>356</v>
      </c>
      <c r="D639" s="27" t="s">
        <v>380</v>
      </c>
      <c r="E639" s="27" t="s">
        <v>426</v>
      </c>
      <c r="F639" s="27" t="s">
        <v>264</v>
      </c>
      <c r="G639" s="27" t="s">
        <v>69</v>
      </c>
      <c r="H639" s="27" t="s">
        <v>115</v>
      </c>
      <c r="I639" s="27"/>
      <c r="J639" s="13">
        <f>J640</f>
        <v>3000</v>
      </c>
      <c r="K639" s="13">
        <f>K640</f>
        <v>0</v>
      </c>
      <c r="L639" s="13">
        <f>L640</f>
        <v>0</v>
      </c>
    </row>
    <row r="640" spans="1:12" ht="15">
      <c r="A640" s="15" t="s">
        <v>236</v>
      </c>
      <c r="B640" s="22">
        <v>801</v>
      </c>
      <c r="C640" s="27" t="s">
        <v>356</v>
      </c>
      <c r="D640" s="27" t="s">
        <v>380</v>
      </c>
      <c r="E640" s="27" t="s">
        <v>426</v>
      </c>
      <c r="F640" s="27" t="s">
        <v>264</v>
      </c>
      <c r="G640" s="27" t="s">
        <v>69</v>
      </c>
      <c r="H640" s="27" t="s">
        <v>115</v>
      </c>
      <c r="I640" s="27" t="s">
        <v>130</v>
      </c>
      <c r="J640" s="13">
        <f>'прил муниц.программы '!J196</f>
        <v>3000</v>
      </c>
      <c r="K640" s="13">
        <f>'прил муниц.программы '!K196</f>
        <v>0</v>
      </c>
      <c r="L640" s="13">
        <f>'прил муниц.программы '!L196</f>
        <v>0</v>
      </c>
    </row>
    <row r="641" spans="1:12" ht="46.5">
      <c r="A641" s="6" t="s">
        <v>622</v>
      </c>
      <c r="B641" s="22">
        <v>801</v>
      </c>
      <c r="C641" s="27" t="s">
        <v>356</v>
      </c>
      <c r="D641" s="27" t="s">
        <v>380</v>
      </c>
      <c r="E641" s="27" t="s">
        <v>426</v>
      </c>
      <c r="F641" s="27" t="s">
        <v>264</v>
      </c>
      <c r="G641" s="27" t="s">
        <v>69</v>
      </c>
      <c r="H641" s="27" t="s">
        <v>621</v>
      </c>
      <c r="I641" s="27"/>
      <c r="J641" s="13">
        <f>J642</f>
        <v>982</v>
      </c>
      <c r="K641" s="13">
        <f>K642</f>
        <v>0</v>
      </c>
      <c r="L641" s="13">
        <f>L642</f>
        <v>0</v>
      </c>
    </row>
    <row r="642" spans="1:12" ht="15">
      <c r="A642" s="15" t="s">
        <v>236</v>
      </c>
      <c r="B642" s="22">
        <v>801</v>
      </c>
      <c r="C642" s="27" t="s">
        <v>356</v>
      </c>
      <c r="D642" s="27" t="s">
        <v>380</v>
      </c>
      <c r="E642" s="27" t="s">
        <v>426</v>
      </c>
      <c r="F642" s="27" t="s">
        <v>264</v>
      </c>
      <c r="G642" s="27" t="s">
        <v>69</v>
      </c>
      <c r="H642" s="27" t="s">
        <v>621</v>
      </c>
      <c r="I642" s="27" t="s">
        <v>130</v>
      </c>
      <c r="J642" s="13">
        <f>'прил муниц.программы '!J199</f>
        <v>982</v>
      </c>
      <c r="K642" s="13">
        <f>'прил муниц.программы '!K199</f>
        <v>0</v>
      </c>
      <c r="L642" s="13">
        <f>'прил муниц.программы '!L199</f>
        <v>0</v>
      </c>
    </row>
    <row r="643" spans="1:12" ht="15">
      <c r="A643" s="6" t="s">
        <v>410</v>
      </c>
      <c r="B643" s="22">
        <v>801</v>
      </c>
      <c r="C643" s="27" t="s">
        <v>356</v>
      </c>
      <c r="D643" s="27" t="s">
        <v>404</v>
      </c>
      <c r="E643" s="27"/>
      <c r="F643" s="27"/>
      <c r="G643" s="27"/>
      <c r="H643" s="27"/>
      <c r="I643" s="27"/>
      <c r="J643" s="13">
        <f>J644</f>
        <v>575</v>
      </c>
      <c r="K643" s="13">
        <f>K644</f>
        <v>699</v>
      </c>
      <c r="L643" s="13">
        <f>L644</f>
        <v>1175</v>
      </c>
    </row>
    <row r="644" spans="1:12" ht="50.25">
      <c r="A644" s="109" t="s">
        <v>494</v>
      </c>
      <c r="B644" s="22">
        <v>801</v>
      </c>
      <c r="C644" s="27" t="s">
        <v>356</v>
      </c>
      <c r="D644" s="27" t="s">
        <v>404</v>
      </c>
      <c r="E644" s="27" t="s">
        <v>426</v>
      </c>
      <c r="F644" s="27"/>
      <c r="G644" s="27"/>
      <c r="H644" s="27"/>
      <c r="I644" s="27"/>
      <c r="J644" s="13">
        <f>J645+J648</f>
        <v>575</v>
      </c>
      <c r="K644" s="13">
        <f>K645+K648</f>
        <v>699</v>
      </c>
      <c r="L644" s="13">
        <f>L645+L648</f>
        <v>1175</v>
      </c>
    </row>
    <row r="645" spans="1:12" ht="46.5">
      <c r="A645" s="7" t="s">
        <v>156</v>
      </c>
      <c r="B645" s="22">
        <v>801</v>
      </c>
      <c r="C645" s="27" t="s">
        <v>356</v>
      </c>
      <c r="D645" s="27" t="s">
        <v>404</v>
      </c>
      <c r="E645" s="27" t="s">
        <v>426</v>
      </c>
      <c r="F645" s="27" t="s">
        <v>264</v>
      </c>
      <c r="G645" s="27" t="s">
        <v>3</v>
      </c>
      <c r="H645" s="27"/>
      <c r="I645" s="27"/>
      <c r="J645" s="13">
        <f aca="true" t="shared" si="90" ref="J645:L646">J646</f>
        <v>30</v>
      </c>
      <c r="K645" s="13">
        <f t="shared" si="90"/>
        <v>30</v>
      </c>
      <c r="L645" s="13">
        <f t="shared" si="90"/>
        <v>595</v>
      </c>
    </row>
    <row r="646" spans="1:12" ht="15">
      <c r="A646" s="6" t="s">
        <v>446</v>
      </c>
      <c r="B646" s="22">
        <v>801</v>
      </c>
      <c r="C646" s="27" t="s">
        <v>356</v>
      </c>
      <c r="D646" s="27" t="s">
        <v>404</v>
      </c>
      <c r="E646" s="27" t="s">
        <v>426</v>
      </c>
      <c r="F646" s="27" t="s">
        <v>264</v>
      </c>
      <c r="G646" s="27" t="s">
        <v>3</v>
      </c>
      <c r="H646" s="27" t="s">
        <v>68</v>
      </c>
      <c r="I646" s="27"/>
      <c r="J646" s="13">
        <f t="shared" si="90"/>
        <v>30</v>
      </c>
      <c r="K646" s="13">
        <f t="shared" si="90"/>
        <v>30</v>
      </c>
      <c r="L646" s="13">
        <f t="shared" si="90"/>
        <v>595</v>
      </c>
    </row>
    <row r="647" spans="1:12" ht="15">
      <c r="A647" s="15" t="s">
        <v>236</v>
      </c>
      <c r="B647" s="22">
        <v>801</v>
      </c>
      <c r="C647" s="27" t="s">
        <v>356</v>
      </c>
      <c r="D647" s="27" t="s">
        <v>404</v>
      </c>
      <c r="E647" s="27" t="s">
        <v>426</v>
      </c>
      <c r="F647" s="27" t="s">
        <v>264</v>
      </c>
      <c r="G647" s="27" t="s">
        <v>3</v>
      </c>
      <c r="H647" s="27" t="s">
        <v>68</v>
      </c>
      <c r="I647" s="27" t="s">
        <v>130</v>
      </c>
      <c r="J647" s="13">
        <f>'прил муниц.программы '!J184</f>
        <v>30</v>
      </c>
      <c r="K647" s="13">
        <f>'прил муниц.программы '!K184</f>
        <v>30</v>
      </c>
      <c r="L647" s="13">
        <f>'прил муниц.программы '!L184</f>
        <v>595</v>
      </c>
    </row>
    <row r="648" spans="1:12" ht="46.5">
      <c r="A648" s="7" t="s">
        <v>344</v>
      </c>
      <c r="B648" s="22">
        <v>801</v>
      </c>
      <c r="C648" s="27" t="s">
        <v>356</v>
      </c>
      <c r="D648" s="27" t="s">
        <v>404</v>
      </c>
      <c r="E648" s="27" t="s">
        <v>426</v>
      </c>
      <c r="F648" s="27" t="s">
        <v>264</v>
      </c>
      <c r="G648" s="27" t="s">
        <v>69</v>
      </c>
      <c r="H648" s="27"/>
      <c r="I648" s="27"/>
      <c r="J648" s="13">
        <f>J651+J649</f>
        <v>545</v>
      </c>
      <c r="K648" s="13">
        <f>K651+K649</f>
        <v>669</v>
      </c>
      <c r="L648" s="13">
        <f>L651+L649</f>
        <v>580</v>
      </c>
    </row>
    <row r="649" spans="1:12" ht="15">
      <c r="A649" s="6" t="s">
        <v>446</v>
      </c>
      <c r="B649" s="22">
        <v>801</v>
      </c>
      <c r="C649" s="27" t="s">
        <v>356</v>
      </c>
      <c r="D649" s="27" t="s">
        <v>404</v>
      </c>
      <c r="E649" s="27" t="s">
        <v>426</v>
      </c>
      <c r="F649" s="27" t="s">
        <v>264</v>
      </c>
      <c r="G649" s="27" t="s">
        <v>69</v>
      </c>
      <c r="H649" s="27" t="s">
        <v>68</v>
      </c>
      <c r="I649" s="27"/>
      <c r="J649" s="13">
        <f>J650</f>
        <v>480</v>
      </c>
      <c r="K649" s="13">
        <f>K650</f>
        <v>484</v>
      </c>
      <c r="L649" s="13">
        <f>L650</f>
        <v>430</v>
      </c>
    </row>
    <row r="650" spans="1:12" ht="15">
      <c r="A650" s="15" t="s">
        <v>236</v>
      </c>
      <c r="B650" s="22">
        <v>801</v>
      </c>
      <c r="C650" s="27" t="s">
        <v>356</v>
      </c>
      <c r="D650" s="27" t="s">
        <v>404</v>
      </c>
      <c r="E650" s="27" t="s">
        <v>426</v>
      </c>
      <c r="F650" s="27" t="s">
        <v>264</v>
      </c>
      <c r="G650" s="27" t="s">
        <v>69</v>
      </c>
      <c r="H650" s="27" t="s">
        <v>68</v>
      </c>
      <c r="I650" s="27" t="s">
        <v>130</v>
      </c>
      <c r="J650" s="13">
        <f>'прил муниц.программы '!J191</f>
        <v>480</v>
      </c>
      <c r="K650" s="13">
        <f>'прил муниц.программы '!K191</f>
        <v>484</v>
      </c>
      <c r="L650" s="13">
        <f>'прил муниц.программы '!L191</f>
        <v>430</v>
      </c>
    </row>
    <row r="651" spans="1:12" ht="15">
      <c r="A651" s="6" t="s">
        <v>268</v>
      </c>
      <c r="B651" s="22">
        <v>801</v>
      </c>
      <c r="C651" s="27" t="s">
        <v>356</v>
      </c>
      <c r="D651" s="27" t="s">
        <v>404</v>
      </c>
      <c r="E651" s="27" t="s">
        <v>426</v>
      </c>
      <c r="F651" s="27" t="s">
        <v>264</v>
      </c>
      <c r="G651" s="27" t="s">
        <v>69</v>
      </c>
      <c r="H651" s="27" t="s">
        <v>215</v>
      </c>
      <c r="I651" s="27"/>
      <c r="J651" s="13">
        <f>J652+J653+J654</f>
        <v>65</v>
      </c>
      <c r="K651" s="13">
        <f>K652+K653+K654</f>
        <v>185</v>
      </c>
      <c r="L651" s="13">
        <f>L652+L653+L654</f>
        <v>150</v>
      </c>
    </row>
    <row r="652" spans="1:12" ht="30.75">
      <c r="A652" s="15" t="s">
        <v>189</v>
      </c>
      <c r="B652" s="22">
        <v>801</v>
      </c>
      <c r="C652" s="27" t="s">
        <v>356</v>
      </c>
      <c r="D652" s="27" t="s">
        <v>404</v>
      </c>
      <c r="E652" s="27" t="s">
        <v>426</v>
      </c>
      <c r="F652" s="27" t="s">
        <v>264</v>
      </c>
      <c r="G652" s="27" t="s">
        <v>69</v>
      </c>
      <c r="H652" s="27" t="s">
        <v>215</v>
      </c>
      <c r="I652" s="27" t="s">
        <v>425</v>
      </c>
      <c r="J652" s="13">
        <f>'прил муниц.программы '!J193</f>
        <v>35</v>
      </c>
      <c r="K652" s="13">
        <f>'прил муниц.программы '!K193</f>
        <v>160</v>
      </c>
      <c r="L652" s="13">
        <f>'прил муниц.программы '!L193</f>
        <v>125</v>
      </c>
    </row>
    <row r="653" spans="1:12" ht="15">
      <c r="A653" s="31" t="s">
        <v>450</v>
      </c>
      <c r="B653" s="22">
        <v>801</v>
      </c>
      <c r="C653" s="27" t="s">
        <v>356</v>
      </c>
      <c r="D653" s="27" t="s">
        <v>404</v>
      </c>
      <c r="E653" s="27" t="s">
        <v>426</v>
      </c>
      <c r="F653" s="27" t="s">
        <v>264</v>
      </c>
      <c r="G653" s="27" t="s">
        <v>69</v>
      </c>
      <c r="H653" s="27" t="s">
        <v>215</v>
      </c>
      <c r="I653" s="27" t="s">
        <v>507</v>
      </c>
      <c r="J653" s="13">
        <f>'прил муниц.программы '!J194</f>
        <v>30</v>
      </c>
      <c r="K653" s="13">
        <f>'прил муниц.программы '!K194</f>
        <v>25</v>
      </c>
      <c r="L653" s="13">
        <f>'прил муниц.программы '!L194</f>
        <v>25</v>
      </c>
    </row>
    <row r="654" spans="1:12" ht="15">
      <c r="A654" s="15" t="s">
        <v>236</v>
      </c>
      <c r="B654" s="22">
        <v>801</v>
      </c>
      <c r="C654" s="27" t="s">
        <v>356</v>
      </c>
      <c r="D654" s="27" t="s">
        <v>404</v>
      </c>
      <c r="E654" s="27" t="s">
        <v>426</v>
      </c>
      <c r="F654" s="27" t="s">
        <v>264</v>
      </c>
      <c r="G654" s="27" t="s">
        <v>69</v>
      </c>
      <c r="H654" s="27" t="s">
        <v>215</v>
      </c>
      <c r="I654" s="27" t="s">
        <v>130</v>
      </c>
      <c r="J654" s="13">
        <f>'прил муниц.программы '!J195</f>
        <v>0</v>
      </c>
      <c r="K654" s="13">
        <f>'прил муниц.программы '!K195</f>
        <v>0</v>
      </c>
      <c r="L654" s="13">
        <f>'прил муниц.программы '!L195</f>
        <v>0</v>
      </c>
    </row>
    <row r="655" spans="1:12" ht="15">
      <c r="A655" s="6" t="s">
        <v>539</v>
      </c>
      <c r="B655" s="22">
        <v>801</v>
      </c>
      <c r="C655" s="27" t="s">
        <v>387</v>
      </c>
      <c r="D655" s="27"/>
      <c r="E655" s="27"/>
      <c r="F655" s="27"/>
      <c r="G655" s="27"/>
      <c r="H655" s="27"/>
      <c r="I655" s="27"/>
      <c r="J655" s="13">
        <f aca="true" t="shared" si="91" ref="J655:L658">J656</f>
        <v>727.9</v>
      </c>
      <c r="K655" s="13">
        <f t="shared" si="91"/>
        <v>727.9</v>
      </c>
      <c r="L655" s="13">
        <f t="shared" si="91"/>
        <v>727.9</v>
      </c>
    </row>
    <row r="656" spans="1:12" ht="15">
      <c r="A656" s="6" t="s">
        <v>162</v>
      </c>
      <c r="B656" s="22">
        <v>801</v>
      </c>
      <c r="C656" s="27" t="s">
        <v>387</v>
      </c>
      <c r="D656" s="27" t="s">
        <v>525</v>
      </c>
      <c r="E656" s="27"/>
      <c r="F656" s="27"/>
      <c r="G656" s="27"/>
      <c r="H656" s="27"/>
      <c r="I656" s="27"/>
      <c r="J656" s="13">
        <f t="shared" si="91"/>
        <v>727.9</v>
      </c>
      <c r="K656" s="13">
        <f t="shared" si="91"/>
        <v>727.9</v>
      </c>
      <c r="L656" s="13">
        <f t="shared" si="91"/>
        <v>727.9</v>
      </c>
    </row>
    <row r="657" spans="1:12" ht="30.75">
      <c r="A657" s="23" t="s">
        <v>136</v>
      </c>
      <c r="B657" s="22">
        <v>801</v>
      </c>
      <c r="C657" s="27" t="s">
        <v>387</v>
      </c>
      <c r="D657" s="27" t="s">
        <v>525</v>
      </c>
      <c r="E657" s="27" t="s">
        <v>24</v>
      </c>
      <c r="F657" s="27"/>
      <c r="G657" s="27"/>
      <c r="H657" s="27"/>
      <c r="I657" s="27"/>
      <c r="J657" s="13">
        <f t="shared" si="91"/>
        <v>727.9</v>
      </c>
      <c r="K657" s="13">
        <f t="shared" si="91"/>
        <v>727.9</v>
      </c>
      <c r="L657" s="13">
        <f t="shared" si="91"/>
        <v>727.9</v>
      </c>
    </row>
    <row r="658" spans="1:12" ht="78">
      <c r="A658" s="139" t="s">
        <v>547</v>
      </c>
      <c r="B658" s="22">
        <v>801</v>
      </c>
      <c r="C658" s="27" t="s">
        <v>387</v>
      </c>
      <c r="D658" s="27" t="s">
        <v>525</v>
      </c>
      <c r="E658" s="27" t="s">
        <v>24</v>
      </c>
      <c r="F658" s="27" t="s">
        <v>264</v>
      </c>
      <c r="G658" s="27" t="s">
        <v>369</v>
      </c>
      <c r="H658" s="27" t="s">
        <v>247</v>
      </c>
      <c r="I658" s="27"/>
      <c r="J658" s="13">
        <f t="shared" si="91"/>
        <v>727.9</v>
      </c>
      <c r="K658" s="13">
        <f t="shared" si="91"/>
        <v>727.9</v>
      </c>
      <c r="L658" s="13">
        <f t="shared" si="91"/>
        <v>727.9</v>
      </c>
    </row>
    <row r="659" spans="1:12" ht="30.75">
      <c r="A659" s="99" t="s">
        <v>189</v>
      </c>
      <c r="B659" s="22">
        <v>801</v>
      </c>
      <c r="C659" s="27" t="s">
        <v>387</v>
      </c>
      <c r="D659" s="27" t="s">
        <v>525</v>
      </c>
      <c r="E659" s="27" t="s">
        <v>24</v>
      </c>
      <c r="F659" s="27" t="s">
        <v>264</v>
      </c>
      <c r="G659" s="27" t="s">
        <v>369</v>
      </c>
      <c r="H659" s="27" t="s">
        <v>247</v>
      </c>
      <c r="I659" s="27" t="s">
        <v>425</v>
      </c>
      <c r="J659" s="13">
        <v>727.9</v>
      </c>
      <c r="K659" s="13">
        <v>727.9</v>
      </c>
      <c r="L659" s="13">
        <v>727.9</v>
      </c>
    </row>
    <row r="660" spans="1:12" ht="15">
      <c r="A660" s="5" t="s">
        <v>374</v>
      </c>
      <c r="B660" s="22">
        <v>801</v>
      </c>
      <c r="C660" s="27" t="s">
        <v>301</v>
      </c>
      <c r="D660" s="5"/>
      <c r="E660" s="5"/>
      <c r="F660" s="5"/>
      <c r="G660" s="5"/>
      <c r="H660" s="5"/>
      <c r="I660" s="5"/>
      <c r="J660" s="13">
        <f>J661+J667+J688</f>
        <v>13609.4</v>
      </c>
      <c r="K660" s="13">
        <f>K661+K667+K688</f>
        <v>13591.2</v>
      </c>
      <c r="L660" s="13">
        <f>L661+L667+L688</f>
        <v>13513.5</v>
      </c>
    </row>
    <row r="661" spans="1:12" ht="15">
      <c r="A661" s="57" t="s">
        <v>277</v>
      </c>
      <c r="B661" s="22">
        <v>801</v>
      </c>
      <c r="C661" s="27" t="s">
        <v>301</v>
      </c>
      <c r="D661" s="27" t="s">
        <v>380</v>
      </c>
      <c r="E661" s="27"/>
      <c r="F661" s="27"/>
      <c r="G661" s="27"/>
      <c r="H661" s="27"/>
      <c r="I661" s="27"/>
      <c r="J661" s="13">
        <f aca="true" t="shared" si="92" ref="J661:L665">J662</f>
        <v>6211.3</v>
      </c>
      <c r="K661" s="13">
        <f t="shared" si="92"/>
        <v>6211.3</v>
      </c>
      <c r="L661" s="13">
        <f t="shared" si="92"/>
        <v>6211.3</v>
      </c>
    </row>
    <row r="662" spans="1:12" ht="50.25">
      <c r="A662" s="100" t="s">
        <v>538</v>
      </c>
      <c r="B662" s="22">
        <v>801</v>
      </c>
      <c r="C662" s="27" t="s">
        <v>301</v>
      </c>
      <c r="D662" s="27" t="s">
        <v>380</v>
      </c>
      <c r="E662" s="101" t="s">
        <v>314</v>
      </c>
      <c r="F662" s="95"/>
      <c r="G662" s="27"/>
      <c r="H662" s="27"/>
      <c r="I662" s="5"/>
      <c r="J662" s="13">
        <f t="shared" si="92"/>
        <v>6211.3</v>
      </c>
      <c r="K662" s="13">
        <f t="shared" si="92"/>
        <v>6211.3</v>
      </c>
      <c r="L662" s="13">
        <f t="shared" si="92"/>
        <v>6211.3</v>
      </c>
    </row>
    <row r="663" spans="1:12" ht="30.75">
      <c r="A663" s="6" t="s">
        <v>172</v>
      </c>
      <c r="B663" s="22">
        <v>801</v>
      </c>
      <c r="C663" s="27" t="s">
        <v>301</v>
      </c>
      <c r="D663" s="27" t="s">
        <v>380</v>
      </c>
      <c r="E663" s="27" t="s">
        <v>314</v>
      </c>
      <c r="F663" s="27" t="s">
        <v>500</v>
      </c>
      <c r="G663" s="27"/>
      <c r="H663" s="27"/>
      <c r="I663" s="5"/>
      <c r="J663" s="13">
        <f t="shared" si="92"/>
        <v>6211.3</v>
      </c>
      <c r="K663" s="13">
        <f t="shared" si="92"/>
        <v>6211.3</v>
      </c>
      <c r="L663" s="13">
        <f t="shared" si="92"/>
        <v>6211.3</v>
      </c>
    </row>
    <row r="664" spans="1:12" ht="30.75">
      <c r="A664" s="7" t="s">
        <v>104</v>
      </c>
      <c r="B664" s="22">
        <v>801</v>
      </c>
      <c r="C664" s="27" t="s">
        <v>301</v>
      </c>
      <c r="D664" s="27" t="s">
        <v>380</v>
      </c>
      <c r="E664" s="27" t="s">
        <v>314</v>
      </c>
      <c r="F664" s="27" t="s">
        <v>500</v>
      </c>
      <c r="G664" s="27" t="s">
        <v>380</v>
      </c>
      <c r="H664" s="27"/>
      <c r="I664" s="5"/>
      <c r="J664" s="13">
        <f t="shared" si="92"/>
        <v>6211.3</v>
      </c>
      <c r="K664" s="13">
        <f t="shared" si="92"/>
        <v>6211.3</v>
      </c>
      <c r="L664" s="13">
        <f t="shared" si="92"/>
        <v>6211.3</v>
      </c>
    </row>
    <row r="665" spans="1:12" ht="46.5">
      <c r="A665" s="6" t="s">
        <v>519</v>
      </c>
      <c r="B665" s="22">
        <v>801</v>
      </c>
      <c r="C665" s="27" t="s">
        <v>301</v>
      </c>
      <c r="D665" s="27" t="s">
        <v>380</v>
      </c>
      <c r="E665" s="27" t="s">
        <v>314</v>
      </c>
      <c r="F665" s="27" t="s">
        <v>500</v>
      </c>
      <c r="G665" s="27" t="s">
        <v>380</v>
      </c>
      <c r="H665" s="27" t="s">
        <v>436</v>
      </c>
      <c r="I665" s="5"/>
      <c r="J665" s="13">
        <f t="shared" si="92"/>
        <v>6211.3</v>
      </c>
      <c r="K665" s="13">
        <f t="shared" si="92"/>
        <v>6211.3</v>
      </c>
      <c r="L665" s="13">
        <f t="shared" si="92"/>
        <v>6211.3</v>
      </c>
    </row>
    <row r="666" spans="1:12" ht="15">
      <c r="A666" s="15" t="s">
        <v>242</v>
      </c>
      <c r="B666" s="22">
        <v>801</v>
      </c>
      <c r="C666" s="27" t="s">
        <v>301</v>
      </c>
      <c r="D666" s="27" t="s">
        <v>380</v>
      </c>
      <c r="E666" s="27" t="s">
        <v>314</v>
      </c>
      <c r="F666" s="27" t="s">
        <v>500</v>
      </c>
      <c r="G666" s="27" t="s">
        <v>380</v>
      </c>
      <c r="H666" s="27" t="s">
        <v>436</v>
      </c>
      <c r="I666" s="27" t="s">
        <v>117</v>
      </c>
      <c r="J666" s="13">
        <f>'прил муниц.программы '!J357</f>
        <v>6211.3</v>
      </c>
      <c r="K666" s="13">
        <f>'прил муниц.программы '!K357</f>
        <v>6211.3</v>
      </c>
      <c r="L666" s="13">
        <f>'прил муниц.программы '!L357</f>
        <v>6211.3</v>
      </c>
    </row>
    <row r="667" spans="1:12" ht="15">
      <c r="A667" s="57" t="s">
        <v>92</v>
      </c>
      <c r="B667" s="22">
        <v>801</v>
      </c>
      <c r="C667" s="27" t="s">
        <v>301</v>
      </c>
      <c r="D667" s="27" t="s">
        <v>69</v>
      </c>
      <c r="E667" s="27"/>
      <c r="F667" s="27"/>
      <c r="G667" s="27"/>
      <c r="H667" s="27"/>
      <c r="I667" s="27"/>
      <c r="J667" s="13">
        <f>J668+J672+J676</f>
        <v>5950.200000000001</v>
      </c>
      <c r="K667" s="13">
        <f>K668+K672+K676</f>
        <v>5931.900000000001</v>
      </c>
      <c r="L667" s="13">
        <f>L668+L672+L676</f>
        <v>5854.200000000001</v>
      </c>
    </row>
    <row r="668" spans="1:12" ht="33">
      <c r="A668" s="113" t="s">
        <v>66</v>
      </c>
      <c r="B668" s="22">
        <v>801</v>
      </c>
      <c r="C668" s="27" t="s">
        <v>301</v>
      </c>
      <c r="D668" s="27" t="s">
        <v>69</v>
      </c>
      <c r="E668" s="101" t="s">
        <v>453</v>
      </c>
      <c r="F668" s="95"/>
      <c r="G668" s="95"/>
      <c r="H668" s="95"/>
      <c r="I668" s="27"/>
      <c r="J668" s="13">
        <f aca="true" t="shared" si="93" ref="J668:L670">J669</f>
        <v>1342.1</v>
      </c>
      <c r="K668" s="13">
        <f t="shared" si="93"/>
        <v>1335.4</v>
      </c>
      <c r="L668" s="13">
        <f t="shared" si="93"/>
        <v>1313.3</v>
      </c>
    </row>
    <row r="669" spans="1:12" ht="46.5">
      <c r="A669" s="7" t="s">
        <v>166</v>
      </c>
      <c r="B669" s="22">
        <v>801</v>
      </c>
      <c r="C669" s="27" t="s">
        <v>301</v>
      </c>
      <c r="D669" s="27" t="s">
        <v>69</v>
      </c>
      <c r="E669" s="27" t="s">
        <v>453</v>
      </c>
      <c r="F669" s="27" t="s">
        <v>264</v>
      </c>
      <c r="G669" s="27" t="s">
        <v>380</v>
      </c>
      <c r="H669" s="27"/>
      <c r="I669" s="27"/>
      <c r="J669" s="13">
        <f t="shared" si="93"/>
        <v>1342.1</v>
      </c>
      <c r="K669" s="13">
        <f t="shared" si="93"/>
        <v>1335.4</v>
      </c>
      <c r="L669" s="13">
        <f t="shared" si="93"/>
        <v>1313.3</v>
      </c>
    </row>
    <row r="670" spans="1:12" ht="15">
      <c r="A670" s="6" t="s">
        <v>74</v>
      </c>
      <c r="B670" s="22">
        <v>801</v>
      </c>
      <c r="C670" s="27" t="s">
        <v>301</v>
      </c>
      <c r="D670" s="27" t="s">
        <v>69</v>
      </c>
      <c r="E670" s="27" t="s">
        <v>453</v>
      </c>
      <c r="F670" s="27" t="s">
        <v>264</v>
      </c>
      <c r="G670" s="27" t="s">
        <v>380</v>
      </c>
      <c r="H670" s="27" t="s">
        <v>109</v>
      </c>
      <c r="I670" s="27"/>
      <c r="J670" s="13">
        <f t="shared" si="93"/>
        <v>1342.1</v>
      </c>
      <c r="K670" s="13">
        <f t="shared" si="93"/>
        <v>1335.4</v>
      </c>
      <c r="L670" s="13">
        <f t="shared" si="93"/>
        <v>1313.3</v>
      </c>
    </row>
    <row r="671" spans="1:12" ht="46.5">
      <c r="A671" s="15" t="s">
        <v>415</v>
      </c>
      <c r="B671" s="22">
        <v>801</v>
      </c>
      <c r="C671" s="27" t="s">
        <v>301</v>
      </c>
      <c r="D671" s="27" t="s">
        <v>69</v>
      </c>
      <c r="E671" s="27" t="s">
        <v>453</v>
      </c>
      <c r="F671" s="27" t="s">
        <v>264</v>
      </c>
      <c r="G671" s="27" t="s">
        <v>380</v>
      </c>
      <c r="H671" s="27" t="s">
        <v>109</v>
      </c>
      <c r="I671" s="27" t="s">
        <v>186</v>
      </c>
      <c r="J671" s="13">
        <f>'прил муниц.программы '!J267</f>
        <v>1342.1</v>
      </c>
      <c r="K671" s="13">
        <f>'прил муниц.программы '!K267</f>
        <v>1335.4</v>
      </c>
      <c r="L671" s="13">
        <f>'прил муниц.программы '!L267</f>
        <v>1313.3</v>
      </c>
    </row>
    <row r="672" spans="1:12" ht="50.25">
      <c r="A672" s="109" t="s">
        <v>474</v>
      </c>
      <c r="B672" s="22">
        <v>801</v>
      </c>
      <c r="C672" s="27" t="s">
        <v>301</v>
      </c>
      <c r="D672" s="27" t="s">
        <v>69</v>
      </c>
      <c r="E672" s="101" t="s">
        <v>33</v>
      </c>
      <c r="F672" s="95"/>
      <c r="G672" s="95"/>
      <c r="H672" s="95"/>
      <c r="I672" s="27"/>
      <c r="J672" s="13">
        <f aca="true" t="shared" si="94" ref="J672:L674">J673</f>
        <v>311</v>
      </c>
      <c r="K672" s="13">
        <f t="shared" si="94"/>
        <v>291.9</v>
      </c>
      <c r="L672" s="13">
        <f t="shared" si="94"/>
        <v>225.3</v>
      </c>
    </row>
    <row r="673" spans="1:12" ht="30.75">
      <c r="A673" s="7" t="s">
        <v>135</v>
      </c>
      <c r="B673" s="22">
        <v>801</v>
      </c>
      <c r="C673" s="27" t="s">
        <v>301</v>
      </c>
      <c r="D673" s="27" t="s">
        <v>69</v>
      </c>
      <c r="E673" s="27" t="s">
        <v>33</v>
      </c>
      <c r="F673" s="27" t="s">
        <v>264</v>
      </c>
      <c r="G673" s="27" t="s">
        <v>380</v>
      </c>
      <c r="H673" s="27"/>
      <c r="I673" s="27"/>
      <c r="J673" s="13">
        <f t="shared" si="94"/>
        <v>311</v>
      </c>
      <c r="K673" s="13">
        <f t="shared" si="94"/>
        <v>291.9</v>
      </c>
      <c r="L673" s="13">
        <f t="shared" si="94"/>
        <v>225.3</v>
      </c>
    </row>
    <row r="674" spans="1:12" ht="30.75">
      <c r="A674" s="6" t="s">
        <v>51</v>
      </c>
      <c r="B674" s="22">
        <v>801</v>
      </c>
      <c r="C674" s="27" t="s">
        <v>301</v>
      </c>
      <c r="D674" s="27" t="s">
        <v>69</v>
      </c>
      <c r="E674" s="27" t="s">
        <v>33</v>
      </c>
      <c r="F674" s="27" t="s">
        <v>264</v>
      </c>
      <c r="G674" s="27" t="s">
        <v>380</v>
      </c>
      <c r="H674" s="27" t="s">
        <v>558</v>
      </c>
      <c r="I674" s="27"/>
      <c r="J674" s="13">
        <f t="shared" si="94"/>
        <v>311</v>
      </c>
      <c r="K674" s="13">
        <f t="shared" si="94"/>
        <v>291.9</v>
      </c>
      <c r="L674" s="13">
        <f t="shared" si="94"/>
        <v>225.3</v>
      </c>
    </row>
    <row r="675" spans="1:12" ht="30.75">
      <c r="A675" s="15" t="s">
        <v>44</v>
      </c>
      <c r="B675" s="22">
        <v>801</v>
      </c>
      <c r="C675" s="27" t="s">
        <v>301</v>
      </c>
      <c r="D675" s="27" t="s">
        <v>69</v>
      </c>
      <c r="E675" s="27" t="s">
        <v>33</v>
      </c>
      <c r="F675" s="27" t="s">
        <v>264</v>
      </c>
      <c r="G675" s="27" t="s">
        <v>380</v>
      </c>
      <c r="H675" s="27" t="s">
        <v>558</v>
      </c>
      <c r="I675" s="27" t="s">
        <v>186</v>
      </c>
      <c r="J675" s="13">
        <f>'прил муниц.программы '!J597</f>
        <v>311</v>
      </c>
      <c r="K675" s="13">
        <f>'прил муниц.программы '!K597</f>
        <v>291.9</v>
      </c>
      <c r="L675" s="13">
        <f>'прил муниц.программы '!L597</f>
        <v>225.3</v>
      </c>
    </row>
    <row r="676" spans="1:12" ht="30.75">
      <c r="A676" s="6" t="s">
        <v>408</v>
      </c>
      <c r="B676" s="22">
        <v>801</v>
      </c>
      <c r="C676" s="27" t="s">
        <v>301</v>
      </c>
      <c r="D676" s="27" t="s">
        <v>69</v>
      </c>
      <c r="E676" s="27" t="s">
        <v>191</v>
      </c>
      <c r="F676" s="27"/>
      <c r="G676" s="27"/>
      <c r="H676" s="27"/>
      <c r="I676" s="27"/>
      <c r="J676" s="13">
        <f>J677+J680+J682+J684+J686</f>
        <v>4297.1</v>
      </c>
      <c r="K676" s="13">
        <f>K677+K680+K682+K684+K686</f>
        <v>4304.6</v>
      </c>
      <c r="L676" s="13">
        <f>L677+L680+L682+L684+L686</f>
        <v>4315.6</v>
      </c>
    </row>
    <row r="677" spans="1:12" ht="46.5">
      <c r="A677" s="6" t="s">
        <v>373</v>
      </c>
      <c r="B677" s="22">
        <v>801</v>
      </c>
      <c r="C677" s="27" t="s">
        <v>301</v>
      </c>
      <c r="D677" s="27" t="s">
        <v>69</v>
      </c>
      <c r="E677" s="27" t="s">
        <v>191</v>
      </c>
      <c r="F677" s="27" t="s">
        <v>264</v>
      </c>
      <c r="G677" s="27" t="s">
        <v>369</v>
      </c>
      <c r="H677" s="27" t="s">
        <v>12</v>
      </c>
      <c r="I677" s="27"/>
      <c r="J677" s="13">
        <f>J678+J679</f>
        <v>3000</v>
      </c>
      <c r="K677" s="13">
        <f>K678+K679</f>
        <v>3000</v>
      </c>
      <c r="L677" s="13">
        <f>L678+L679</f>
        <v>3000</v>
      </c>
    </row>
    <row r="678" spans="1:12" ht="30.75">
      <c r="A678" s="15" t="s">
        <v>44</v>
      </c>
      <c r="B678" s="22">
        <v>801</v>
      </c>
      <c r="C678" s="27" t="s">
        <v>301</v>
      </c>
      <c r="D678" s="27" t="s">
        <v>69</v>
      </c>
      <c r="E678" s="27" t="s">
        <v>191</v>
      </c>
      <c r="F678" s="27" t="s">
        <v>264</v>
      </c>
      <c r="G678" s="27" t="s">
        <v>369</v>
      </c>
      <c r="H678" s="27" t="s">
        <v>12</v>
      </c>
      <c r="I678" s="27" t="s">
        <v>186</v>
      </c>
      <c r="J678" s="13">
        <v>2980</v>
      </c>
      <c r="K678" s="13">
        <v>2980</v>
      </c>
      <c r="L678" s="13">
        <v>2980</v>
      </c>
    </row>
    <row r="679" spans="1:12" ht="30.75">
      <c r="A679" s="99" t="s">
        <v>189</v>
      </c>
      <c r="B679" s="22">
        <v>801</v>
      </c>
      <c r="C679" s="27" t="s">
        <v>301</v>
      </c>
      <c r="D679" s="27" t="s">
        <v>69</v>
      </c>
      <c r="E679" s="27" t="s">
        <v>191</v>
      </c>
      <c r="F679" s="27" t="s">
        <v>264</v>
      </c>
      <c r="G679" s="27" t="s">
        <v>369</v>
      </c>
      <c r="H679" s="27" t="s">
        <v>12</v>
      </c>
      <c r="I679" s="27" t="s">
        <v>425</v>
      </c>
      <c r="J679" s="13">
        <v>20</v>
      </c>
      <c r="K679" s="13">
        <v>20</v>
      </c>
      <c r="L679" s="13">
        <v>20</v>
      </c>
    </row>
    <row r="680" spans="1:12" ht="62.25">
      <c r="A680" s="76" t="s">
        <v>21</v>
      </c>
      <c r="B680" s="22">
        <v>801</v>
      </c>
      <c r="C680" s="27" t="s">
        <v>301</v>
      </c>
      <c r="D680" s="27" t="s">
        <v>69</v>
      </c>
      <c r="E680" s="27" t="s">
        <v>191</v>
      </c>
      <c r="F680" s="27" t="s">
        <v>264</v>
      </c>
      <c r="G680" s="27" t="s">
        <v>369</v>
      </c>
      <c r="H680" s="27" t="s">
        <v>87</v>
      </c>
      <c r="I680" s="27"/>
      <c r="J680" s="13">
        <f>J681</f>
        <v>652.9</v>
      </c>
      <c r="K680" s="13">
        <f>K681</f>
        <v>654.4</v>
      </c>
      <c r="L680" s="13">
        <f>L681</f>
        <v>653.4</v>
      </c>
    </row>
    <row r="681" spans="1:12" ht="30.75">
      <c r="A681" s="15" t="s">
        <v>44</v>
      </c>
      <c r="B681" s="22">
        <v>801</v>
      </c>
      <c r="C681" s="27" t="s">
        <v>301</v>
      </c>
      <c r="D681" s="27" t="s">
        <v>69</v>
      </c>
      <c r="E681" s="27" t="s">
        <v>191</v>
      </c>
      <c r="F681" s="27" t="s">
        <v>264</v>
      </c>
      <c r="G681" s="27" t="s">
        <v>369</v>
      </c>
      <c r="H681" s="27" t="s">
        <v>87</v>
      </c>
      <c r="I681" s="27" t="s">
        <v>186</v>
      </c>
      <c r="J681" s="13">
        <v>652.9</v>
      </c>
      <c r="K681" s="13">
        <v>654.4</v>
      </c>
      <c r="L681" s="13">
        <v>653.4</v>
      </c>
    </row>
    <row r="682" spans="1:12" ht="30.75">
      <c r="A682" s="6" t="s">
        <v>300</v>
      </c>
      <c r="B682" s="22">
        <v>801</v>
      </c>
      <c r="C682" s="27" t="s">
        <v>301</v>
      </c>
      <c r="D682" s="27" t="s">
        <v>69</v>
      </c>
      <c r="E682" s="27" t="s">
        <v>191</v>
      </c>
      <c r="F682" s="27" t="s">
        <v>264</v>
      </c>
      <c r="G682" s="27" t="s">
        <v>369</v>
      </c>
      <c r="H682" s="27" t="s">
        <v>254</v>
      </c>
      <c r="I682" s="27"/>
      <c r="J682" s="13">
        <f>J683</f>
        <v>186</v>
      </c>
      <c r="K682" s="13">
        <f>K683</f>
        <v>192</v>
      </c>
      <c r="L682" s="13">
        <f>L683</f>
        <v>204</v>
      </c>
    </row>
    <row r="683" spans="1:12" ht="15">
      <c r="A683" s="15" t="s">
        <v>306</v>
      </c>
      <c r="B683" s="22">
        <v>801</v>
      </c>
      <c r="C683" s="27" t="s">
        <v>301</v>
      </c>
      <c r="D683" s="27" t="s">
        <v>69</v>
      </c>
      <c r="E683" s="27" t="s">
        <v>191</v>
      </c>
      <c r="F683" s="27" t="s">
        <v>264</v>
      </c>
      <c r="G683" s="27" t="s">
        <v>369</v>
      </c>
      <c r="H683" s="27" t="s">
        <v>254</v>
      </c>
      <c r="I683" s="27" t="s">
        <v>140</v>
      </c>
      <c r="J683" s="13">
        <v>186</v>
      </c>
      <c r="K683" s="13">
        <v>192</v>
      </c>
      <c r="L683" s="13">
        <v>204</v>
      </c>
    </row>
    <row r="684" spans="1:12" ht="30.75">
      <c r="A684" s="6" t="s">
        <v>10</v>
      </c>
      <c r="B684" s="22">
        <v>801</v>
      </c>
      <c r="C684" s="27" t="s">
        <v>301</v>
      </c>
      <c r="D684" s="27" t="s">
        <v>69</v>
      </c>
      <c r="E684" s="27" t="s">
        <v>191</v>
      </c>
      <c r="F684" s="27" t="s">
        <v>264</v>
      </c>
      <c r="G684" s="27" t="s">
        <v>369</v>
      </c>
      <c r="H684" s="27" t="s">
        <v>517</v>
      </c>
      <c r="I684" s="27"/>
      <c r="J684" s="13">
        <f>J685</f>
        <v>180</v>
      </c>
      <c r="K684" s="13">
        <f>K685</f>
        <v>180</v>
      </c>
      <c r="L684" s="13">
        <f>L685</f>
        <v>180</v>
      </c>
    </row>
    <row r="685" spans="1:12" ht="15">
      <c r="A685" s="15" t="s">
        <v>242</v>
      </c>
      <c r="B685" s="22">
        <v>801</v>
      </c>
      <c r="C685" s="27" t="s">
        <v>301</v>
      </c>
      <c r="D685" s="27" t="s">
        <v>69</v>
      </c>
      <c r="E685" s="27" t="s">
        <v>191</v>
      </c>
      <c r="F685" s="27" t="s">
        <v>264</v>
      </c>
      <c r="G685" s="27" t="s">
        <v>369</v>
      </c>
      <c r="H685" s="27" t="s">
        <v>517</v>
      </c>
      <c r="I685" s="27" t="s">
        <v>117</v>
      </c>
      <c r="J685" s="13">
        <v>180</v>
      </c>
      <c r="K685" s="13">
        <v>180</v>
      </c>
      <c r="L685" s="13">
        <v>180</v>
      </c>
    </row>
    <row r="686" spans="1:12" ht="62.25">
      <c r="A686" s="6" t="s">
        <v>550</v>
      </c>
      <c r="B686" s="22">
        <v>801</v>
      </c>
      <c r="C686" s="27" t="s">
        <v>301</v>
      </c>
      <c r="D686" s="27" t="s">
        <v>69</v>
      </c>
      <c r="E686" s="27" t="s">
        <v>191</v>
      </c>
      <c r="F686" s="27" t="s">
        <v>264</v>
      </c>
      <c r="G686" s="27" t="s">
        <v>369</v>
      </c>
      <c r="H686" s="27" t="s">
        <v>456</v>
      </c>
      <c r="I686" s="27"/>
      <c r="J686" s="13">
        <f>J687</f>
        <v>278.2</v>
      </c>
      <c r="K686" s="13">
        <f>K687</f>
        <v>278.2</v>
      </c>
      <c r="L686" s="13">
        <f>L687</f>
        <v>278.2</v>
      </c>
    </row>
    <row r="687" spans="1:12" ht="15">
      <c r="A687" s="15" t="s">
        <v>242</v>
      </c>
      <c r="B687" s="22">
        <v>801</v>
      </c>
      <c r="C687" s="27" t="s">
        <v>301</v>
      </c>
      <c r="D687" s="27" t="s">
        <v>69</v>
      </c>
      <c r="E687" s="27" t="s">
        <v>191</v>
      </c>
      <c r="F687" s="27" t="s">
        <v>264</v>
      </c>
      <c r="G687" s="27" t="s">
        <v>369</v>
      </c>
      <c r="H687" s="27" t="s">
        <v>456</v>
      </c>
      <c r="I687" s="27" t="s">
        <v>117</v>
      </c>
      <c r="J687" s="13">
        <v>278.2</v>
      </c>
      <c r="K687" s="13">
        <v>278.2</v>
      </c>
      <c r="L687" s="13">
        <v>278.2</v>
      </c>
    </row>
    <row r="688" spans="1:12" ht="15">
      <c r="A688" s="57" t="s">
        <v>261</v>
      </c>
      <c r="B688" s="22">
        <v>801</v>
      </c>
      <c r="C688" s="27" t="s">
        <v>301</v>
      </c>
      <c r="D688" s="27" t="s">
        <v>260</v>
      </c>
      <c r="E688" s="27"/>
      <c r="F688" s="27"/>
      <c r="G688" s="27"/>
      <c r="H688" s="27"/>
      <c r="I688" s="27"/>
      <c r="J688" s="13">
        <f>J700+J695+J689</f>
        <v>1447.8999999999999</v>
      </c>
      <c r="K688" s="13">
        <f>K700+K695+K689</f>
        <v>1448</v>
      </c>
      <c r="L688" s="13">
        <f>L700+L695+L689</f>
        <v>1448</v>
      </c>
    </row>
    <row r="689" spans="1:12" ht="50.25">
      <c r="A689" s="100" t="s">
        <v>538</v>
      </c>
      <c r="B689" s="22">
        <v>801</v>
      </c>
      <c r="C689" s="27" t="s">
        <v>301</v>
      </c>
      <c r="D689" s="27" t="s">
        <v>260</v>
      </c>
      <c r="E689" s="101" t="s">
        <v>314</v>
      </c>
      <c r="F689" s="101"/>
      <c r="G689" s="95"/>
      <c r="H689" s="27"/>
      <c r="I689" s="27"/>
      <c r="J689" s="13">
        <f aca="true" t="shared" si="95" ref="J689:L691">J690</f>
        <v>1376.3</v>
      </c>
      <c r="K689" s="13">
        <f t="shared" si="95"/>
        <v>1376.4</v>
      </c>
      <c r="L689" s="13">
        <f t="shared" si="95"/>
        <v>1376.4</v>
      </c>
    </row>
    <row r="690" spans="1:12" ht="30.75">
      <c r="A690" s="6" t="s">
        <v>172</v>
      </c>
      <c r="B690" s="22">
        <v>801</v>
      </c>
      <c r="C690" s="27" t="s">
        <v>301</v>
      </c>
      <c r="D690" s="27" t="s">
        <v>260</v>
      </c>
      <c r="E690" s="27" t="s">
        <v>314</v>
      </c>
      <c r="F690" s="27" t="s">
        <v>500</v>
      </c>
      <c r="G690" s="71"/>
      <c r="H690" s="27"/>
      <c r="I690" s="27"/>
      <c r="J690" s="13">
        <f t="shared" si="95"/>
        <v>1376.3</v>
      </c>
      <c r="K690" s="13">
        <f t="shared" si="95"/>
        <v>1376.4</v>
      </c>
      <c r="L690" s="13">
        <f t="shared" si="95"/>
        <v>1376.4</v>
      </c>
    </row>
    <row r="691" spans="1:12" ht="30.75">
      <c r="A691" s="7" t="s">
        <v>104</v>
      </c>
      <c r="B691" s="22">
        <v>801</v>
      </c>
      <c r="C691" s="27" t="s">
        <v>301</v>
      </c>
      <c r="D691" s="27" t="s">
        <v>260</v>
      </c>
      <c r="E691" s="27" t="s">
        <v>314</v>
      </c>
      <c r="F691" s="27" t="s">
        <v>500</v>
      </c>
      <c r="G691" s="27" t="s">
        <v>380</v>
      </c>
      <c r="H691" s="27"/>
      <c r="I691" s="27"/>
      <c r="J691" s="13">
        <f t="shared" si="95"/>
        <v>1376.3</v>
      </c>
      <c r="K691" s="13">
        <f t="shared" si="95"/>
        <v>1376.4</v>
      </c>
      <c r="L691" s="13">
        <f t="shared" si="95"/>
        <v>1376.4</v>
      </c>
    </row>
    <row r="692" spans="1:12" ht="124.5">
      <c r="A692" s="6" t="s">
        <v>273</v>
      </c>
      <c r="B692" s="22">
        <v>801</v>
      </c>
      <c r="C692" s="27" t="s">
        <v>301</v>
      </c>
      <c r="D692" s="27" t="s">
        <v>260</v>
      </c>
      <c r="E692" s="27" t="s">
        <v>314</v>
      </c>
      <c r="F692" s="27" t="s">
        <v>500</v>
      </c>
      <c r="G692" s="27" t="s">
        <v>380</v>
      </c>
      <c r="H692" s="27" t="s">
        <v>385</v>
      </c>
      <c r="I692" s="27"/>
      <c r="J692" s="13">
        <f>J693+J694</f>
        <v>1376.3</v>
      </c>
      <c r="K692" s="13">
        <f>K693+K694</f>
        <v>1376.4</v>
      </c>
      <c r="L692" s="13">
        <f>L693+L694</f>
        <v>1376.4</v>
      </c>
    </row>
    <row r="693" spans="1:12" ht="30.75">
      <c r="A693" s="15" t="s">
        <v>544</v>
      </c>
      <c r="B693" s="22">
        <v>801</v>
      </c>
      <c r="C693" s="27" t="s">
        <v>301</v>
      </c>
      <c r="D693" s="27" t="s">
        <v>260</v>
      </c>
      <c r="E693" s="27" t="s">
        <v>314</v>
      </c>
      <c r="F693" s="27" t="s">
        <v>500</v>
      </c>
      <c r="G693" s="27" t="s">
        <v>380</v>
      </c>
      <c r="H693" s="27" t="s">
        <v>385</v>
      </c>
      <c r="I693" s="27" t="s">
        <v>91</v>
      </c>
      <c r="J693" s="13">
        <f>'прил муниц.программы '!J338</f>
        <v>1369.3</v>
      </c>
      <c r="K693" s="13">
        <f>'прил муниц.программы '!K338</f>
        <v>1369.4</v>
      </c>
      <c r="L693" s="13">
        <f>'прил муниц.программы '!L338</f>
        <v>1369.4</v>
      </c>
    </row>
    <row r="694" spans="1:12" ht="30.75">
      <c r="A694" s="15" t="s">
        <v>189</v>
      </c>
      <c r="B694" s="22">
        <v>801</v>
      </c>
      <c r="C694" s="27" t="s">
        <v>301</v>
      </c>
      <c r="D694" s="27" t="s">
        <v>260</v>
      </c>
      <c r="E694" s="27" t="s">
        <v>314</v>
      </c>
      <c r="F694" s="27" t="s">
        <v>500</v>
      </c>
      <c r="G694" s="27" t="s">
        <v>380</v>
      </c>
      <c r="H694" s="27" t="s">
        <v>385</v>
      </c>
      <c r="I694" s="27" t="s">
        <v>425</v>
      </c>
      <c r="J694" s="13">
        <f>'прил муниц.программы '!J339</f>
        <v>7</v>
      </c>
      <c r="K694" s="13">
        <f>'прил муниц.программы '!K339</f>
        <v>7</v>
      </c>
      <c r="L694" s="13">
        <f>'прил муниц.программы '!L339</f>
        <v>7</v>
      </c>
    </row>
    <row r="695" spans="1:12" ht="50.25">
      <c r="A695" s="100" t="s">
        <v>491</v>
      </c>
      <c r="B695" s="22">
        <v>801</v>
      </c>
      <c r="C695" s="27" t="s">
        <v>301</v>
      </c>
      <c r="D695" s="27" t="s">
        <v>260</v>
      </c>
      <c r="E695" s="101" t="s">
        <v>170</v>
      </c>
      <c r="F695" s="101"/>
      <c r="G695" s="95"/>
      <c r="H695" s="27"/>
      <c r="I695" s="27"/>
      <c r="J695" s="13">
        <f aca="true" t="shared" si="96" ref="J695:L698">J696</f>
        <v>41.6</v>
      </c>
      <c r="K695" s="13">
        <f t="shared" si="96"/>
        <v>41.6</v>
      </c>
      <c r="L695" s="13">
        <f t="shared" si="96"/>
        <v>41.6</v>
      </c>
    </row>
    <row r="696" spans="1:12" ht="62.25">
      <c r="A696" s="6" t="s">
        <v>263</v>
      </c>
      <c r="B696" s="22">
        <v>801</v>
      </c>
      <c r="C696" s="27" t="s">
        <v>301</v>
      </c>
      <c r="D696" s="27" t="s">
        <v>260</v>
      </c>
      <c r="E696" s="27" t="s">
        <v>170</v>
      </c>
      <c r="F696" s="27" t="s">
        <v>500</v>
      </c>
      <c r="G696" s="71"/>
      <c r="H696" s="27"/>
      <c r="I696" s="27"/>
      <c r="J696" s="13">
        <f t="shared" si="96"/>
        <v>41.6</v>
      </c>
      <c r="K696" s="13">
        <f t="shared" si="96"/>
        <v>41.6</v>
      </c>
      <c r="L696" s="13">
        <f t="shared" si="96"/>
        <v>41.6</v>
      </c>
    </row>
    <row r="697" spans="1:12" ht="62.25">
      <c r="A697" s="106" t="s">
        <v>490</v>
      </c>
      <c r="B697" s="22">
        <v>801</v>
      </c>
      <c r="C697" s="27" t="s">
        <v>301</v>
      </c>
      <c r="D697" s="27" t="s">
        <v>260</v>
      </c>
      <c r="E697" s="27" t="s">
        <v>170</v>
      </c>
      <c r="F697" s="27" t="s">
        <v>500</v>
      </c>
      <c r="G697" s="27" t="s">
        <v>380</v>
      </c>
      <c r="H697" s="27"/>
      <c r="I697" s="27"/>
      <c r="J697" s="13">
        <f t="shared" si="96"/>
        <v>41.6</v>
      </c>
      <c r="K697" s="13">
        <f t="shared" si="96"/>
        <v>41.6</v>
      </c>
      <c r="L697" s="13">
        <f t="shared" si="96"/>
        <v>41.6</v>
      </c>
    </row>
    <row r="698" spans="1:12" ht="124.5">
      <c r="A698" s="6" t="s">
        <v>273</v>
      </c>
      <c r="B698" s="22">
        <v>801</v>
      </c>
      <c r="C698" s="27" t="s">
        <v>301</v>
      </c>
      <c r="D698" s="27" t="s">
        <v>260</v>
      </c>
      <c r="E698" s="27" t="s">
        <v>170</v>
      </c>
      <c r="F698" s="27" t="s">
        <v>500</v>
      </c>
      <c r="G698" s="27" t="s">
        <v>380</v>
      </c>
      <c r="H698" s="27" t="s">
        <v>385</v>
      </c>
      <c r="I698" s="27"/>
      <c r="J698" s="13">
        <f t="shared" si="96"/>
        <v>41.6</v>
      </c>
      <c r="K698" s="13">
        <f t="shared" si="96"/>
        <v>41.6</v>
      </c>
      <c r="L698" s="13">
        <f t="shared" si="96"/>
        <v>41.6</v>
      </c>
    </row>
    <row r="699" spans="1:12" ht="30.75">
      <c r="A699" s="15" t="s">
        <v>189</v>
      </c>
      <c r="B699" s="22">
        <v>801</v>
      </c>
      <c r="C699" s="27" t="s">
        <v>301</v>
      </c>
      <c r="D699" s="27" t="s">
        <v>260</v>
      </c>
      <c r="E699" s="27" t="s">
        <v>170</v>
      </c>
      <c r="F699" s="27" t="s">
        <v>500</v>
      </c>
      <c r="G699" s="27" t="s">
        <v>380</v>
      </c>
      <c r="H699" s="27" t="s">
        <v>385</v>
      </c>
      <c r="I699" s="27" t="s">
        <v>425</v>
      </c>
      <c r="J699" s="13">
        <f>'прил муниц.программы '!J556</f>
        <v>41.6</v>
      </c>
      <c r="K699" s="13">
        <f>'прил муниц.программы '!K556</f>
        <v>41.6</v>
      </c>
      <c r="L699" s="13">
        <f>'прил муниц.программы '!L556</f>
        <v>41.6</v>
      </c>
    </row>
    <row r="700" spans="1:12" ht="30.75">
      <c r="A700" s="6" t="s">
        <v>408</v>
      </c>
      <c r="B700" s="22">
        <v>801</v>
      </c>
      <c r="C700" s="27" t="s">
        <v>301</v>
      </c>
      <c r="D700" s="27" t="s">
        <v>260</v>
      </c>
      <c r="E700" s="27" t="s">
        <v>191</v>
      </c>
      <c r="F700" s="27"/>
      <c r="G700" s="27"/>
      <c r="H700" s="27"/>
      <c r="I700" s="27"/>
      <c r="J700" s="13">
        <f aca="true" t="shared" si="97" ref="J700:L701">J701</f>
        <v>30</v>
      </c>
      <c r="K700" s="13">
        <f t="shared" si="97"/>
        <v>30</v>
      </c>
      <c r="L700" s="13">
        <f t="shared" si="97"/>
        <v>30</v>
      </c>
    </row>
    <row r="701" spans="1:12" ht="15">
      <c r="A701" s="57" t="s">
        <v>121</v>
      </c>
      <c r="B701" s="22">
        <v>801</v>
      </c>
      <c r="C701" s="27" t="s">
        <v>301</v>
      </c>
      <c r="D701" s="27" t="s">
        <v>260</v>
      </c>
      <c r="E701" s="27" t="s">
        <v>191</v>
      </c>
      <c r="F701" s="27" t="s">
        <v>264</v>
      </c>
      <c r="G701" s="27" t="s">
        <v>369</v>
      </c>
      <c r="H701" s="27" t="s">
        <v>317</v>
      </c>
      <c r="I701" s="27"/>
      <c r="J701" s="13">
        <f t="shared" si="97"/>
        <v>30</v>
      </c>
      <c r="K701" s="13">
        <f t="shared" si="97"/>
        <v>30</v>
      </c>
      <c r="L701" s="13">
        <f t="shared" si="97"/>
        <v>30</v>
      </c>
    </row>
    <row r="702" spans="1:12" ht="24.75" customHeight="1">
      <c r="A702" s="15" t="s">
        <v>236</v>
      </c>
      <c r="B702" s="22">
        <v>801</v>
      </c>
      <c r="C702" s="27" t="s">
        <v>301</v>
      </c>
      <c r="D702" s="27" t="s">
        <v>260</v>
      </c>
      <c r="E702" s="27" t="s">
        <v>191</v>
      </c>
      <c r="F702" s="27" t="s">
        <v>264</v>
      </c>
      <c r="G702" s="27" t="s">
        <v>369</v>
      </c>
      <c r="H702" s="27" t="s">
        <v>317</v>
      </c>
      <c r="I702" s="27" t="s">
        <v>130</v>
      </c>
      <c r="J702" s="13">
        <v>30</v>
      </c>
      <c r="K702" s="13">
        <v>30</v>
      </c>
      <c r="L702" s="13">
        <v>30</v>
      </c>
    </row>
    <row r="703" spans="1:12" ht="15">
      <c r="A703" s="6" t="s">
        <v>299</v>
      </c>
      <c r="B703" s="22">
        <v>801</v>
      </c>
      <c r="C703" s="27" t="s">
        <v>424</v>
      </c>
      <c r="D703" s="27"/>
      <c r="E703" s="140"/>
      <c r="F703" s="140"/>
      <c r="G703" s="140"/>
      <c r="H703" s="140"/>
      <c r="I703" s="50"/>
      <c r="J703" s="13">
        <f>J704+J714</f>
        <v>11630.5</v>
      </c>
      <c r="K703" s="13">
        <f>K704+K714</f>
        <v>3348.9999999999995</v>
      </c>
      <c r="L703" s="13">
        <f>L704+L714</f>
        <v>3414.1</v>
      </c>
    </row>
    <row r="704" spans="1:12" ht="15">
      <c r="A704" s="6" t="s">
        <v>371</v>
      </c>
      <c r="B704" s="22">
        <v>801</v>
      </c>
      <c r="C704" s="27" t="s">
        <v>424</v>
      </c>
      <c r="D704" s="27" t="s">
        <v>380</v>
      </c>
      <c r="E704" s="27"/>
      <c r="F704" s="27"/>
      <c r="G704" s="27"/>
      <c r="H704" s="27"/>
      <c r="I704" s="27"/>
      <c r="J704" s="13">
        <f aca="true" t="shared" si="98" ref="J704:L706">J705</f>
        <v>2311.2</v>
      </c>
      <c r="K704" s="13">
        <f t="shared" si="98"/>
        <v>2351.0999999999995</v>
      </c>
      <c r="L704" s="13">
        <f t="shared" si="98"/>
        <v>2408.2</v>
      </c>
    </row>
    <row r="705" spans="1:12" ht="50.25">
      <c r="A705" s="113" t="s">
        <v>470</v>
      </c>
      <c r="B705" s="22">
        <v>801</v>
      </c>
      <c r="C705" s="27" t="s">
        <v>424</v>
      </c>
      <c r="D705" s="27" t="s">
        <v>380</v>
      </c>
      <c r="E705" s="101" t="s">
        <v>556</v>
      </c>
      <c r="F705" s="27"/>
      <c r="G705" s="27"/>
      <c r="H705" s="27"/>
      <c r="I705" s="27"/>
      <c r="J705" s="13">
        <f t="shared" si="98"/>
        <v>2311.2</v>
      </c>
      <c r="K705" s="13">
        <f t="shared" si="98"/>
        <v>2351.0999999999995</v>
      </c>
      <c r="L705" s="13">
        <f t="shared" si="98"/>
        <v>2408.2</v>
      </c>
    </row>
    <row r="706" spans="1:12" ht="46.5">
      <c r="A706" s="57" t="s">
        <v>397</v>
      </c>
      <c r="B706" s="22">
        <v>801</v>
      </c>
      <c r="C706" s="27" t="s">
        <v>424</v>
      </c>
      <c r="D706" s="27" t="s">
        <v>380</v>
      </c>
      <c r="E706" s="27" t="s">
        <v>556</v>
      </c>
      <c r="F706" s="27" t="s">
        <v>359</v>
      </c>
      <c r="G706" s="71"/>
      <c r="H706" s="71"/>
      <c r="I706" s="71"/>
      <c r="J706" s="13">
        <f t="shared" si="98"/>
        <v>2311.2</v>
      </c>
      <c r="K706" s="13">
        <f t="shared" si="98"/>
        <v>2351.0999999999995</v>
      </c>
      <c r="L706" s="13">
        <f t="shared" si="98"/>
        <v>2408.2</v>
      </c>
    </row>
    <row r="707" spans="1:12" ht="30.75">
      <c r="A707" s="7" t="s">
        <v>383</v>
      </c>
      <c r="B707" s="22">
        <v>801</v>
      </c>
      <c r="C707" s="27" t="s">
        <v>424</v>
      </c>
      <c r="D707" s="27" t="s">
        <v>380</v>
      </c>
      <c r="E707" s="27" t="s">
        <v>556</v>
      </c>
      <c r="F707" s="27" t="s">
        <v>359</v>
      </c>
      <c r="G707" s="27" t="s">
        <v>380</v>
      </c>
      <c r="H707" s="27"/>
      <c r="I707" s="71"/>
      <c r="J707" s="13">
        <f>J708+J712</f>
        <v>2311.2</v>
      </c>
      <c r="K707" s="13">
        <f>K708+K712</f>
        <v>2351.0999999999995</v>
      </c>
      <c r="L707" s="13">
        <f>L708+L712</f>
        <v>2408.2</v>
      </c>
    </row>
    <row r="708" spans="1:12" ht="30.75">
      <c r="A708" s="57" t="s">
        <v>392</v>
      </c>
      <c r="B708" s="22">
        <v>801</v>
      </c>
      <c r="C708" s="27" t="s">
        <v>424</v>
      </c>
      <c r="D708" s="27" t="s">
        <v>380</v>
      </c>
      <c r="E708" s="27" t="s">
        <v>556</v>
      </c>
      <c r="F708" s="27" t="s">
        <v>359</v>
      </c>
      <c r="G708" s="27" t="s">
        <v>380</v>
      </c>
      <c r="H708" s="27" t="s">
        <v>19</v>
      </c>
      <c r="I708" s="27"/>
      <c r="J708" s="13">
        <f>J709+J710+J711</f>
        <v>1707.2999999999997</v>
      </c>
      <c r="K708" s="13">
        <f>K709+K710+K711</f>
        <v>1747.1999999999996</v>
      </c>
      <c r="L708" s="13">
        <f>L709+L710+L711</f>
        <v>1804.2999999999997</v>
      </c>
    </row>
    <row r="709" spans="1:12" ht="15">
      <c r="A709" s="15" t="s">
        <v>49</v>
      </c>
      <c r="B709" s="22">
        <v>801</v>
      </c>
      <c r="C709" s="27" t="s">
        <v>424</v>
      </c>
      <c r="D709" s="27" t="s">
        <v>380</v>
      </c>
      <c r="E709" s="27" t="s">
        <v>556</v>
      </c>
      <c r="F709" s="27" t="s">
        <v>359</v>
      </c>
      <c r="G709" s="27" t="s">
        <v>380</v>
      </c>
      <c r="H709" s="27" t="s">
        <v>19</v>
      </c>
      <c r="I709" s="27" t="s">
        <v>339</v>
      </c>
      <c r="J709" s="13">
        <f>'прил муниц.программы '!J259</f>
        <v>1370.2999999999997</v>
      </c>
      <c r="K709" s="13">
        <f>'прил муниц.программы '!K259</f>
        <v>1377.7999999999997</v>
      </c>
      <c r="L709" s="13">
        <f>'прил муниц.программы '!L259</f>
        <v>1375.2999999999997</v>
      </c>
    </row>
    <row r="710" spans="1:12" ht="30.75">
      <c r="A710" s="15" t="s">
        <v>189</v>
      </c>
      <c r="B710" s="22">
        <v>801</v>
      </c>
      <c r="C710" s="27" t="s">
        <v>424</v>
      </c>
      <c r="D710" s="27" t="s">
        <v>380</v>
      </c>
      <c r="E710" s="27" t="s">
        <v>556</v>
      </c>
      <c r="F710" s="27" t="s">
        <v>359</v>
      </c>
      <c r="G710" s="27" t="s">
        <v>380</v>
      </c>
      <c r="H710" s="27" t="s">
        <v>19</v>
      </c>
      <c r="I710" s="27" t="s">
        <v>425</v>
      </c>
      <c r="J710" s="13">
        <f>'прил муниц.программы '!J260</f>
        <v>332.7</v>
      </c>
      <c r="K710" s="13">
        <f>'прил муниц.программы '!K260</f>
        <v>365.1</v>
      </c>
      <c r="L710" s="13">
        <f>'прил муниц.программы '!L260</f>
        <v>424.7</v>
      </c>
    </row>
    <row r="711" spans="1:12" ht="15">
      <c r="A711" s="15" t="s">
        <v>443</v>
      </c>
      <c r="B711" s="22">
        <v>801</v>
      </c>
      <c r="C711" s="27" t="s">
        <v>424</v>
      </c>
      <c r="D711" s="27" t="s">
        <v>380</v>
      </c>
      <c r="E711" s="27" t="s">
        <v>556</v>
      </c>
      <c r="F711" s="27" t="s">
        <v>359</v>
      </c>
      <c r="G711" s="27" t="s">
        <v>380</v>
      </c>
      <c r="H711" s="27" t="s">
        <v>19</v>
      </c>
      <c r="I711" s="27" t="s">
        <v>540</v>
      </c>
      <c r="J711" s="13">
        <f>'прил муниц.программы '!J261</f>
        <v>4.3</v>
      </c>
      <c r="K711" s="13">
        <f>'прил муниц.программы '!K261</f>
        <v>4.3</v>
      </c>
      <c r="L711" s="13">
        <f>'прил муниц.программы '!L261</f>
        <v>4.3</v>
      </c>
    </row>
    <row r="712" spans="1:12" ht="62.25">
      <c r="A712" s="76" t="s">
        <v>601</v>
      </c>
      <c r="B712" s="22">
        <v>801</v>
      </c>
      <c r="C712" s="27" t="s">
        <v>424</v>
      </c>
      <c r="D712" s="27" t="s">
        <v>380</v>
      </c>
      <c r="E712" s="27" t="s">
        <v>556</v>
      </c>
      <c r="F712" s="27" t="s">
        <v>359</v>
      </c>
      <c r="G712" s="27" t="s">
        <v>380</v>
      </c>
      <c r="H712" s="27" t="s">
        <v>347</v>
      </c>
      <c r="I712" s="27"/>
      <c r="J712" s="13">
        <f>J713</f>
        <v>603.9</v>
      </c>
      <c r="K712" s="13">
        <f>K713</f>
        <v>603.9</v>
      </c>
      <c r="L712" s="13">
        <f>L713</f>
        <v>603.9</v>
      </c>
    </row>
    <row r="713" spans="1:12" ht="15">
      <c r="A713" s="15" t="s">
        <v>49</v>
      </c>
      <c r="B713" s="22">
        <v>801</v>
      </c>
      <c r="C713" s="27" t="s">
        <v>424</v>
      </c>
      <c r="D713" s="27" t="s">
        <v>380</v>
      </c>
      <c r="E713" s="27" t="s">
        <v>556</v>
      </c>
      <c r="F713" s="27" t="s">
        <v>359</v>
      </c>
      <c r="G713" s="27" t="s">
        <v>380</v>
      </c>
      <c r="H713" s="27" t="s">
        <v>347</v>
      </c>
      <c r="I713" s="27" t="s">
        <v>339</v>
      </c>
      <c r="J713" s="13">
        <f>'прил муниц.программы '!J263</f>
        <v>603.9</v>
      </c>
      <c r="K713" s="13">
        <f>'прил муниц.программы '!K263</f>
        <v>603.9</v>
      </c>
      <c r="L713" s="13">
        <f>'прил муниц.программы '!L263</f>
        <v>603.9</v>
      </c>
    </row>
    <row r="714" spans="1:12" ht="15">
      <c r="A714" s="6" t="s">
        <v>362</v>
      </c>
      <c r="B714" s="22">
        <v>801</v>
      </c>
      <c r="C714" s="27" t="s">
        <v>424</v>
      </c>
      <c r="D714" s="27" t="s">
        <v>111</v>
      </c>
      <c r="E714" s="27"/>
      <c r="F714" s="27"/>
      <c r="G714" s="27"/>
      <c r="H714" s="27"/>
      <c r="I714" s="27"/>
      <c r="J714" s="13">
        <f>J715+J741</f>
        <v>9319.3</v>
      </c>
      <c r="K714" s="13">
        <f>K715+K741</f>
        <v>997.9</v>
      </c>
      <c r="L714" s="13">
        <f>L715+L741</f>
        <v>1005.9</v>
      </c>
    </row>
    <row r="715" spans="1:12" ht="50.25">
      <c r="A715" s="113" t="s">
        <v>470</v>
      </c>
      <c r="B715" s="22">
        <v>801</v>
      </c>
      <c r="C715" s="27" t="s">
        <v>424</v>
      </c>
      <c r="D715" s="27" t="s">
        <v>111</v>
      </c>
      <c r="E715" s="101" t="s">
        <v>556</v>
      </c>
      <c r="F715" s="101"/>
      <c r="G715" s="95"/>
      <c r="H715" s="95"/>
      <c r="I715" s="27"/>
      <c r="J715" s="13">
        <f>J716</f>
        <v>5169.3</v>
      </c>
      <c r="K715" s="13">
        <f>K716</f>
        <v>997.9</v>
      </c>
      <c r="L715" s="13">
        <f>L716</f>
        <v>1005.9</v>
      </c>
    </row>
    <row r="716" spans="1:12" ht="30.75">
      <c r="A716" s="6" t="s">
        <v>521</v>
      </c>
      <c r="B716" s="22">
        <v>801</v>
      </c>
      <c r="C716" s="27" t="s">
        <v>424</v>
      </c>
      <c r="D716" s="27" t="s">
        <v>111</v>
      </c>
      <c r="E716" s="27" t="s">
        <v>556</v>
      </c>
      <c r="F716" s="27" t="s">
        <v>500</v>
      </c>
      <c r="G716" s="71"/>
      <c r="H716" s="71"/>
      <c r="I716" s="71"/>
      <c r="J716" s="13">
        <f>J717+J726+J731+J738</f>
        <v>5169.3</v>
      </c>
      <c r="K716" s="13">
        <f>K717+K726+K731</f>
        <v>997.9</v>
      </c>
      <c r="L716" s="13">
        <f>L717+L726+L731</f>
        <v>1005.9</v>
      </c>
    </row>
    <row r="717" spans="1:12" ht="15">
      <c r="A717" s="7" t="s">
        <v>307</v>
      </c>
      <c r="B717" s="22">
        <v>801</v>
      </c>
      <c r="C717" s="27" t="s">
        <v>424</v>
      </c>
      <c r="D717" s="27" t="s">
        <v>111</v>
      </c>
      <c r="E717" s="27" t="s">
        <v>556</v>
      </c>
      <c r="F717" s="27" t="s">
        <v>500</v>
      </c>
      <c r="G717" s="27" t="s">
        <v>380</v>
      </c>
      <c r="H717" s="27"/>
      <c r="I717" s="71"/>
      <c r="J717" s="13">
        <f>J718+J721+J724</f>
        <v>1534.3</v>
      </c>
      <c r="K717" s="13">
        <f>K718+K721+K724</f>
        <v>897.9</v>
      </c>
      <c r="L717" s="13">
        <f>L718+L721+L724</f>
        <v>905.9</v>
      </c>
    </row>
    <row r="718" spans="1:12" ht="15">
      <c r="A718" s="6" t="s">
        <v>103</v>
      </c>
      <c r="B718" s="22">
        <v>801</v>
      </c>
      <c r="C718" s="27" t="s">
        <v>424</v>
      </c>
      <c r="D718" s="27" t="s">
        <v>111</v>
      </c>
      <c r="E718" s="27" t="s">
        <v>556</v>
      </c>
      <c r="F718" s="27" t="s">
        <v>500</v>
      </c>
      <c r="G718" s="27" t="s">
        <v>380</v>
      </c>
      <c r="H718" s="27" t="s">
        <v>475</v>
      </c>
      <c r="I718" s="27"/>
      <c r="J718" s="13">
        <f>J719+J720</f>
        <v>751</v>
      </c>
      <c r="K718" s="13">
        <f>K719+K720</f>
        <v>897.9</v>
      </c>
      <c r="L718" s="13">
        <f>L719+L720</f>
        <v>905.9</v>
      </c>
    </row>
    <row r="719" spans="1:12" ht="15">
      <c r="A719" s="15" t="s">
        <v>49</v>
      </c>
      <c r="B719" s="22">
        <v>801</v>
      </c>
      <c r="C719" s="27" t="s">
        <v>424</v>
      </c>
      <c r="D719" s="27" t="s">
        <v>111</v>
      </c>
      <c r="E719" s="27" t="s">
        <v>556</v>
      </c>
      <c r="F719" s="27" t="s">
        <v>500</v>
      </c>
      <c r="G719" s="27" t="s">
        <v>380</v>
      </c>
      <c r="H719" s="27" t="s">
        <v>475</v>
      </c>
      <c r="I719" s="27" t="s">
        <v>339</v>
      </c>
      <c r="J719" s="13">
        <f>'прил муниц.программы '!J234</f>
        <v>400</v>
      </c>
      <c r="K719" s="13">
        <f>'прил муниц.программы '!K234</f>
        <v>430</v>
      </c>
      <c r="L719" s="13">
        <f>'прил муниц.программы '!L234</f>
        <v>430</v>
      </c>
    </row>
    <row r="720" spans="1:12" ht="30.75">
      <c r="A720" s="15" t="s">
        <v>189</v>
      </c>
      <c r="B720" s="22">
        <v>801</v>
      </c>
      <c r="C720" s="27" t="s">
        <v>424</v>
      </c>
      <c r="D720" s="27" t="s">
        <v>111</v>
      </c>
      <c r="E720" s="27" t="s">
        <v>556</v>
      </c>
      <c r="F720" s="27" t="s">
        <v>500</v>
      </c>
      <c r="G720" s="27" t="s">
        <v>380</v>
      </c>
      <c r="H720" s="27" t="s">
        <v>475</v>
      </c>
      <c r="I720" s="27" t="s">
        <v>425</v>
      </c>
      <c r="J720" s="13">
        <f>'прил муниц.программы '!J235</f>
        <v>351</v>
      </c>
      <c r="K720" s="13">
        <f>'прил муниц.программы '!K235</f>
        <v>467.9</v>
      </c>
      <c r="L720" s="13">
        <f>'прил муниц.программы '!L235</f>
        <v>475.9</v>
      </c>
    </row>
    <row r="721" spans="1:12" ht="62.25">
      <c r="A721" s="6" t="s">
        <v>343</v>
      </c>
      <c r="B721" s="22">
        <v>801</v>
      </c>
      <c r="C721" s="27" t="s">
        <v>424</v>
      </c>
      <c r="D721" s="27" t="s">
        <v>111</v>
      </c>
      <c r="E721" s="27" t="s">
        <v>556</v>
      </c>
      <c r="F721" s="27" t="s">
        <v>500</v>
      </c>
      <c r="G721" s="27" t="s">
        <v>380</v>
      </c>
      <c r="H721" s="27" t="s">
        <v>545</v>
      </c>
      <c r="I721" s="27"/>
      <c r="J721" s="13">
        <f>J722+J723</f>
        <v>450</v>
      </c>
      <c r="K721" s="13">
        <f>K722+K723</f>
        <v>0</v>
      </c>
      <c r="L721" s="13">
        <f>L722+L723</f>
        <v>0</v>
      </c>
    </row>
    <row r="722" spans="1:12" ht="15">
      <c r="A722" s="15" t="s">
        <v>49</v>
      </c>
      <c r="B722" s="22">
        <v>801</v>
      </c>
      <c r="C722" s="27" t="s">
        <v>424</v>
      </c>
      <c r="D722" s="27" t="s">
        <v>111</v>
      </c>
      <c r="E722" s="27" t="s">
        <v>556</v>
      </c>
      <c r="F722" s="27" t="s">
        <v>500</v>
      </c>
      <c r="G722" s="27" t="s">
        <v>380</v>
      </c>
      <c r="H722" s="27" t="s">
        <v>545</v>
      </c>
      <c r="I722" s="27" t="s">
        <v>339</v>
      </c>
      <c r="J722" s="13">
        <f>'прил муниц.программы '!J237</f>
        <v>45</v>
      </c>
      <c r="K722" s="13">
        <f>'прил муниц.программы '!K237</f>
        <v>0</v>
      </c>
      <c r="L722" s="13">
        <f>'прил муниц.программы '!L237</f>
        <v>0</v>
      </c>
    </row>
    <row r="723" spans="1:12" ht="30.75">
      <c r="A723" s="15" t="s">
        <v>189</v>
      </c>
      <c r="B723" s="22">
        <v>801</v>
      </c>
      <c r="C723" s="27" t="s">
        <v>424</v>
      </c>
      <c r="D723" s="27" t="s">
        <v>111</v>
      </c>
      <c r="E723" s="27" t="s">
        <v>556</v>
      </c>
      <c r="F723" s="27" t="s">
        <v>500</v>
      </c>
      <c r="G723" s="27" t="s">
        <v>380</v>
      </c>
      <c r="H723" s="27" t="s">
        <v>545</v>
      </c>
      <c r="I723" s="27" t="s">
        <v>425</v>
      </c>
      <c r="J723" s="13">
        <f>'прил муниц.программы '!J238</f>
        <v>405</v>
      </c>
      <c r="K723" s="13">
        <f>'прил муниц.программы '!K238</f>
        <v>0</v>
      </c>
      <c r="L723" s="13">
        <f>'прил муниц.программы '!L238</f>
        <v>0</v>
      </c>
    </row>
    <row r="724" spans="1:12" ht="46.5">
      <c r="A724" s="76" t="s">
        <v>593</v>
      </c>
      <c r="B724" s="22">
        <v>801</v>
      </c>
      <c r="C724" s="79" t="s">
        <v>424</v>
      </c>
      <c r="D724" s="79" t="s">
        <v>111</v>
      </c>
      <c r="E724" s="79" t="s">
        <v>556</v>
      </c>
      <c r="F724" s="79" t="s">
        <v>500</v>
      </c>
      <c r="G724" s="79" t="s">
        <v>380</v>
      </c>
      <c r="H724" s="27" t="s">
        <v>592</v>
      </c>
      <c r="I724" s="27"/>
      <c r="J724" s="13">
        <f>J725</f>
        <v>333.3</v>
      </c>
      <c r="K724" s="13">
        <f>K725</f>
        <v>0</v>
      </c>
      <c r="L724" s="13">
        <f>L725</f>
        <v>0</v>
      </c>
    </row>
    <row r="725" spans="1:12" ht="30.75">
      <c r="A725" s="15" t="s">
        <v>189</v>
      </c>
      <c r="B725" s="22">
        <v>801</v>
      </c>
      <c r="C725" s="79" t="s">
        <v>424</v>
      </c>
      <c r="D725" s="79" t="s">
        <v>111</v>
      </c>
      <c r="E725" s="79" t="s">
        <v>556</v>
      </c>
      <c r="F725" s="79" t="s">
        <v>500</v>
      </c>
      <c r="G725" s="79" t="s">
        <v>380</v>
      </c>
      <c r="H725" s="27" t="s">
        <v>592</v>
      </c>
      <c r="I725" s="79" t="s">
        <v>425</v>
      </c>
      <c r="J725" s="13">
        <f>'прил муниц.программы '!J240</f>
        <v>333.3</v>
      </c>
      <c r="K725" s="13">
        <f>'прил муниц.программы '!K240</f>
        <v>0</v>
      </c>
      <c r="L725" s="13">
        <f>'прил муниц.программы '!L240</f>
        <v>0</v>
      </c>
    </row>
    <row r="726" spans="1:12" ht="15">
      <c r="A726" s="7" t="s">
        <v>198</v>
      </c>
      <c r="B726" s="22">
        <v>801</v>
      </c>
      <c r="C726" s="27" t="s">
        <v>424</v>
      </c>
      <c r="D726" s="27" t="s">
        <v>111</v>
      </c>
      <c r="E726" s="27" t="s">
        <v>556</v>
      </c>
      <c r="F726" s="27" t="s">
        <v>500</v>
      </c>
      <c r="G726" s="27" t="s">
        <v>3</v>
      </c>
      <c r="H726" s="27"/>
      <c r="I726" s="27"/>
      <c r="J726" s="13">
        <f>J727+J729</f>
        <v>0</v>
      </c>
      <c r="K726" s="13">
        <f>K727+K729</f>
        <v>100</v>
      </c>
      <c r="L726" s="13">
        <f>L727+L729</f>
        <v>100</v>
      </c>
    </row>
    <row r="727" spans="1:12" ht="15">
      <c r="A727" s="6" t="s">
        <v>103</v>
      </c>
      <c r="B727" s="22">
        <v>801</v>
      </c>
      <c r="C727" s="27" t="s">
        <v>424</v>
      </c>
      <c r="D727" s="27" t="s">
        <v>111</v>
      </c>
      <c r="E727" s="27" t="s">
        <v>556</v>
      </c>
      <c r="F727" s="27" t="s">
        <v>500</v>
      </c>
      <c r="G727" s="27" t="s">
        <v>3</v>
      </c>
      <c r="H727" s="27" t="s">
        <v>475</v>
      </c>
      <c r="I727" s="27"/>
      <c r="J727" s="13">
        <f>J728</f>
        <v>0</v>
      </c>
      <c r="K727" s="13">
        <f>K728</f>
        <v>100</v>
      </c>
      <c r="L727" s="13">
        <f>L728</f>
        <v>100</v>
      </c>
    </row>
    <row r="728" spans="1:12" ht="30.75">
      <c r="A728" s="15" t="s">
        <v>189</v>
      </c>
      <c r="B728" s="22">
        <v>801</v>
      </c>
      <c r="C728" s="27" t="s">
        <v>424</v>
      </c>
      <c r="D728" s="27" t="s">
        <v>111</v>
      </c>
      <c r="E728" s="27" t="s">
        <v>556</v>
      </c>
      <c r="F728" s="27" t="s">
        <v>500</v>
      </c>
      <c r="G728" s="27" t="s">
        <v>3</v>
      </c>
      <c r="H728" s="27" t="s">
        <v>475</v>
      </c>
      <c r="I728" s="27" t="s">
        <v>425</v>
      </c>
      <c r="J728" s="13">
        <f>'прил муниц.программы '!J243</f>
        <v>0</v>
      </c>
      <c r="K728" s="13">
        <f>'прил муниц.программы '!K243</f>
        <v>100</v>
      </c>
      <c r="L728" s="13">
        <f>'прил муниц.программы '!L243</f>
        <v>100</v>
      </c>
    </row>
    <row r="729" spans="1:12" ht="62.25">
      <c r="A729" s="6" t="s">
        <v>343</v>
      </c>
      <c r="B729" s="22">
        <v>801</v>
      </c>
      <c r="C729" s="27" t="s">
        <v>424</v>
      </c>
      <c r="D729" s="27" t="s">
        <v>111</v>
      </c>
      <c r="E729" s="27" t="s">
        <v>556</v>
      </c>
      <c r="F729" s="27" t="s">
        <v>500</v>
      </c>
      <c r="G729" s="27" t="s">
        <v>3</v>
      </c>
      <c r="H729" s="27" t="s">
        <v>545</v>
      </c>
      <c r="I729" s="27"/>
      <c r="J729" s="13">
        <f>J730</f>
        <v>0</v>
      </c>
      <c r="K729" s="13">
        <f>K730</f>
        <v>0</v>
      </c>
      <c r="L729" s="13">
        <f>L730</f>
        <v>0</v>
      </c>
    </row>
    <row r="730" spans="1:12" ht="30.75">
      <c r="A730" s="15" t="s">
        <v>189</v>
      </c>
      <c r="B730" s="22">
        <v>801</v>
      </c>
      <c r="C730" s="27" t="s">
        <v>424</v>
      </c>
      <c r="D730" s="27" t="s">
        <v>111</v>
      </c>
      <c r="E730" s="27" t="s">
        <v>556</v>
      </c>
      <c r="F730" s="27" t="s">
        <v>500</v>
      </c>
      <c r="G730" s="27" t="s">
        <v>3</v>
      </c>
      <c r="H730" s="27" t="s">
        <v>545</v>
      </c>
      <c r="I730" s="27" t="s">
        <v>425</v>
      </c>
      <c r="J730" s="13">
        <f>'прил муниц.программы '!J245</f>
        <v>0</v>
      </c>
      <c r="K730" s="13">
        <f>'прил муниц.программы '!K245</f>
        <v>0</v>
      </c>
      <c r="L730" s="13">
        <f>'прил муниц.программы '!L245</f>
        <v>0</v>
      </c>
    </row>
    <row r="731" spans="1:12" ht="15">
      <c r="A731" s="7" t="s">
        <v>79</v>
      </c>
      <c r="B731" s="22">
        <v>801</v>
      </c>
      <c r="C731" s="27" t="s">
        <v>424</v>
      </c>
      <c r="D731" s="27" t="s">
        <v>111</v>
      </c>
      <c r="E731" s="27" t="s">
        <v>556</v>
      </c>
      <c r="F731" s="27" t="s">
        <v>500</v>
      </c>
      <c r="G731" s="27" t="s">
        <v>69</v>
      </c>
      <c r="H731" s="27"/>
      <c r="I731" s="27"/>
      <c r="J731" s="13">
        <f>J736+J734+J732</f>
        <v>3635</v>
      </c>
      <c r="K731" s="13">
        <f>K736</f>
        <v>0</v>
      </c>
      <c r="L731" s="13">
        <f>L736</f>
        <v>0</v>
      </c>
    </row>
    <row r="732" spans="1:12" ht="15">
      <c r="A732" s="7" t="s">
        <v>102</v>
      </c>
      <c r="B732" s="22">
        <v>801</v>
      </c>
      <c r="C732" s="27" t="s">
        <v>424</v>
      </c>
      <c r="D732" s="27" t="s">
        <v>111</v>
      </c>
      <c r="E732" s="27" t="s">
        <v>556</v>
      </c>
      <c r="F732" s="27" t="s">
        <v>500</v>
      </c>
      <c r="G732" s="27" t="s">
        <v>69</v>
      </c>
      <c r="H732" s="27" t="s">
        <v>541</v>
      </c>
      <c r="I732" s="27"/>
      <c r="J732" s="13">
        <f>J733</f>
        <v>1550</v>
      </c>
      <c r="K732" s="13">
        <f>K733</f>
        <v>0</v>
      </c>
      <c r="L732" s="13">
        <f>L733</f>
        <v>0</v>
      </c>
    </row>
    <row r="733" spans="1:12" ht="30.75">
      <c r="A733" s="15" t="s">
        <v>189</v>
      </c>
      <c r="B733" s="22">
        <v>801</v>
      </c>
      <c r="C733" s="27" t="s">
        <v>424</v>
      </c>
      <c r="D733" s="27" t="s">
        <v>111</v>
      </c>
      <c r="E733" s="27" t="s">
        <v>556</v>
      </c>
      <c r="F733" s="27" t="s">
        <v>500</v>
      </c>
      <c r="G733" s="27" t="s">
        <v>69</v>
      </c>
      <c r="H733" s="27" t="s">
        <v>541</v>
      </c>
      <c r="I733" s="27" t="s">
        <v>425</v>
      </c>
      <c r="J733" s="13">
        <f>'прил муниц.программы '!J248</f>
        <v>1550</v>
      </c>
      <c r="K733" s="13">
        <f>'прил муниц.программы '!K248</f>
        <v>0</v>
      </c>
      <c r="L733" s="13">
        <f>'прил муниц.программы '!L248</f>
        <v>0</v>
      </c>
    </row>
    <row r="734" spans="1:12" ht="15">
      <c r="A734" s="6" t="s">
        <v>258</v>
      </c>
      <c r="B734" s="22">
        <v>801</v>
      </c>
      <c r="C734" s="27" t="s">
        <v>424</v>
      </c>
      <c r="D734" s="27" t="s">
        <v>111</v>
      </c>
      <c r="E734" s="27" t="s">
        <v>556</v>
      </c>
      <c r="F734" s="27" t="s">
        <v>500</v>
      </c>
      <c r="G734" s="27" t="s">
        <v>69</v>
      </c>
      <c r="H734" s="16" t="s">
        <v>157</v>
      </c>
      <c r="I734" s="27"/>
      <c r="J734" s="13">
        <f>J735</f>
        <v>0</v>
      </c>
      <c r="K734" s="13"/>
      <c r="L734" s="13"/>
    </row>
    <row r="735" spans="1:12" ht="15">
      <c r="A735" s="15" t="s">
        <v>506</v>
      </c>
      <c r="B735" s="22">
        <v>801</v>
      </c>
      <c r="C735" s="27" t="s">
        <v>424</v>
      </c>
      <c r="D735" s="27" t="s">
        <v>111</v>
      </c>
      <c r="E735" s="27" t="s">
        <v>556</v>
      </c>
      <c r="F735" s="27" t="s">
        <v>500</v>
      </c>
      <c r="G735" s="27" t="s">
        <v>69</v>
      </c>
      <c r="H735" s="16" t="s">
        <v>157</v>
      </c>
      <c r="I735" s="27" t="s">
        <v>331</v>
      </c>
      <c r="J735" s="13">
        <f>'прил муниц.программы '!J250</f>
        <v>0</v>
      </c>
      <c r="K735" s="13">
        <f>'прил муниц.программы '!K250</f>
        <v>0</v>
      </c>
      <c r="L735" s="13">
        <f>'прил муниц.программы '!L250</f>
        <v>0</v>
      </c>
    </row>
    <row r="736" spans="1:12" ht="30.75">
      <c r="A736" s="6" t="s">
        <v>328</v>
      </c>
      <c r="B736" s="22">
        <v>801</v>
      </c>
      <c r="C736" s="27" t="s">
        <v>424</v>
      </c>
      <c r="D736" s="27" t="s">
        <v>111</v>
      </c>
      <c r="E736" s="27" t="s">
        <v>556</v>
      </c>
      <c r="F736" s="27" t="s">
        <v>500</v>
      </c>
      <c r="G736" s="27" t="s">
        <v>69</v>
      </c>
      <c r="H736" s="27" t="s">
        <v>286</v>
      </c>
      <c r="I736" s="27"/>
      <c r="J736" s="13">
        <f>J737</f>
        <v>2085</v>
      </c>
      <c r="K736" s="13">
        <f>K737</f>
        <v>0</v>
      </c>
      <c r="L736" s="13">
        <f>L737</f>
        <v>0</v>
      </c>
    </row>
    <row r="737" spans="1:12" ht="15">
      <c r="A737" s="15" t="s">
        <v>506</v>
      </c>
      <c r="B737" s="22">
        <v>801</v>
      </c>
      <c r="C737" s="27" t="s">
        <v>424</v>
      </c>
      <c r="D737" s="27" t="s">
        <v>111</v>
      </c>
      <c r="E737" s="27" t="s">
        <v>556</v>
      </c>
      <c r="F737" s="27" t="s">
        <v>500</v>
      </c>
      <c r="G737" s="27" t="s">
        <v>69</v>
      </c>
      <c r="H737" s="27" t="s">
        <v>286</v>
      </c>
      <c r="I737" s="27" t="s">
        <v>331</v>
      </c>
      <c r="J737" s="13">
        <f>'прил муниц.программы '!J252</f>
        <v>2085</v>
      </c>
      <c r="K737" s="13">
        <f>'прил муниц.программы '!K252</f>
        <v>0</v>
      </c>
      <c r="L737" s="13">
        <f>'прил муниц.программы '!L252</f>
        <v>0</v>
      </c>
    </row>
    <row r="738" spans="1:12" ht="46.5">
      <c r="A738" s="76" t="s">
        <v>608</v>
      </c>
      <c r="B738" s="22">
        <v>801</v>
      </c>
      <c r="C738" s="27" t="s">
        <v>424</v>
      </c>
      <c r="D738" s="27" t="s">
        <v>111</v>
      </c>
      <c r="E738" s="27" t="s">
        <v>556</v>
      </c>
      <c r="F738" s="27" t="s">
        <v>500</v>
      </c>
      <c r="G738" s="27" t="s">
        <v>111</v>
      </c>
      <c r="H738" s="27"/>
      <c r="I738" s="27"/>
      <c r="J738" s="13">
        <f aca="true" t="shared" si="99" ref="J738:L739">J739</f>
        <v>0</v>
      </c>
      <c r="K738" s="13">
        <f t="shared" si="99"/>
        <v>0</v>
      </c>
      <c r="L738" s="13">
        <f t="shared" si="99"/>
        <v>0</v>
      </c>
    </row>
    <row r="739" spans="1:12" ht="46.5">
      <c r="A739" s="60" t="s">
        <v>88</v>
      </c>
      <c r="B739" s="22">
        <v>801</v>
      </c>
      <c r="C739" s="27" t="s">
        <v>424</v>
      </c>
      <c r="D739" s="27" t="s">
        <v>111</v>
      </c>
      <c r="E739" s="27" t="s">
        <v>556</v>
      </c>
      <c r="F739" s="27" t="s">
        <v>500</v>
      </c>
      <c r="G739" s="27" t="s">
        <v>111</v>
      </c>
      <c r="H739" s="27" t="s">
        <v>221</v>
      </c>
      <c r="I739" s="27"/>
      <c r="J739" s="13">
        <f t="shared" si="99"/>
        <v>0</v>
      </c>
      <c r="K739" s="13">
        <f t="shared" si="99"/>
        <v>0</v>
      </c>
      <c r="L739" s="13">
        <f t="shared" si="99"/>
        <v>0</v>
      </c>
    </row>
    <row r="740" spans="1:12" ht="30.75">
      <c r="A740" s="15" t="s">
        <v>189</v>
      </c>
      <c r="B740" s="22">
        <v>801</v>
      </c>
      <c r="C740" s="27" t="s">
        <v>424</v>
      </c>
      <c r="D740" s="27" t="s">
        <v>111</v>
      </c>
      <c r="E740" s="27" t="s">
        <v>556</v>
      </c>
      <c r="F740" s="27" t="s">
        <v>500</v>
      </c>
      <c r="G740" s="27" t="s">
        <v>111</v>
      </c>
      <c r="H740" s="27" t="s">
        <v>221</v>
      </c>
      <c r="I740" s="27" t="s">
        <v>425</v>
      </c>
      <c r="J740" s="13">
        <f>'прил муниц.программы '!J255</f>
        <v>0</v>
      </c>
      <c r="K740" s="13">
        <f>'прил муниц.программы '!K255</f>
        <v>0</v>
      </c>
      <c r="L740" s="13">
        <f>'прил муниц.программы '!L255</f>
        <v>0</v>
      </c>
    </row>
    <row r="741" spans="1:12" ht="50.25">
      <c r="A741" s="109" t="s">
        <v>474</v>
      </c>
      <c r="B741" s="22">
        <v>801</v>
      </c>
      <c r="C741" s="27" t="s">
        <v>424</v>
      </c>
      <c r="D741" s="27" t="s">
        <v>111</v>
      </c>
      <c r="E741" s="27" t="s">
        <v>33</v>
      </c>
      <c r="F741" s="27"/>
      <c r="G741" s="27"/>
      <c r="H741" s="27"/>
      <c r="I741" s="27"/>
      <c r="J741" s="13">
        <f>J742</f>
        <v>4150</v>
      </c>
      <c r="K741" s="13">
        <f aca="true" t="shared" si="100" ref="K741:L744">K742</f>
        <v>0</v>
      </c>
      <c r="L741" s="13">
        <f t="shared" si="100"/>
        <v>0</v>
      </c>
    </row>
    <row r="742" spans="1:12" ht="33">
      <c r="A742" s="109" t="s">
        <v>628</v>
      </c>
      <c r="B742" s="22">
        <v>801</v>
      </c>
      <c r="C742" s="27" t="s">
        <v>424</v>
      </c>
      <c r="D742" s="27" t="s">
        <v>111</v>
      </c>
      <c r="E742" s="27" t="s">
        <v>33</v>
      </c>
      <c r="F742" s="27" t="s">
        <v>359</v>
      </c>
      <c r="G742" s="27"/>
      <c r="H742" s="27"/>
      <c r="I742" s="27"/>
      <c r="J742" s="13">
        <f>J743</f>
        <v>4150</v>
      </c>
      <c r="K742" s="13">
        <f t="shared" si="100"/>
        <v>0</v>
      </c>
      <c r="L742" s="13">
        <f t="shared" si="100"/>
        <v>0</v>
      </c>
    </row>
    <row r="743" spans="1:12" ht="30.75">
      <c r="A743" s="6" t="s">
        <v>642</v>
      </c>
      <c r="B743" s="22">
        <v>801</v>
      </c>
      <c r="C743" s="27" t="s">
        <v>424</v>
      </c>
      <c r="D743" s="27" t="s">
        <v>111</v>
      </c>
      <c r="E743" s="27" t="s">
        <v>33</v>
      </c>
      <c r="F743" s="27" t="s">
        <v>359</v>
      </c>
      <c r="G743" s="27" t="s">
        <v>404</v>
      </c>
      <c r="H743" s="27"/>
      <c r="I743" s="27"/>
      <c r="J743" s="13">
        <f>J744</f>
        <v>4150</v>
      </c>
      <c r="K743" s="13">
        <f t="shared" si="100"/>
        <v>0</v>
      </c>
      <c r="L743" s="13">
        <f t="shared" si="100"/>
        <v>0</v>
      </c>
    </row>
    <row r="744" spans="1:12" ht="30.75">
      <c r="A744" s="6" t="s">
        <v>630</v>
      </c>
      <c r="B744" s="22">
        <v>801</v>
      </c>
      <c r="C744" s="27" t="s">
        <v>424</v>
      </c>
      <c r="D744" s="27" t="s">
        <v>111</v>
      </c>
      <c r="E744" s="27" t="s">
        <v>33</v>
      </c>
      <c r="F744" s="27" t="s">
        <v>359</v>
      </c>
      <c r="G744" s="27" t="s">
        <v>404</v>
      </c>
      <c r="H744" s="27" t="s">
        <v>631</v>
      </c>
      <c r="I744" s="27"/>
      <c r="J744" s="13">
        <f>J745</f>
        <v>4150</v>
      </c>
      <c r="K744" s="13">
        <f t="shared" si="100"/>
        <v>0</v>
      </c>
      <c r="L744" s="13">
        <f t="shared" si="100"/>
        <v>0</v>
      </c>
    </row>
    <row r="745" spans="1:12" ht="15">
      <c r="A745" s="15" t="s">
        <v>506</v>
      </c>
      <c r="B745" s="22">
        <v>801</v>
      </c>
      <c r="C745" s="27" t="s">
        <v>424</v>
      </c>
      <c r="D745" s="27" t="s">
        <v>111</v>
      </c>
      <c r="E745" s="27" t="s">
        <v>33</v>
      </c>
      <c r="F745" s="27" t="s">
        <v>359</v>
      </c>
      <c r="G745" s="27" t="s">
        <v>404</v>
      </c>
      <c r="H745" s="27" t="s">
        <v>631</v>
      </c>
      <c r="I745" s="27" t="s">
        <v>331</v>
      </c>
      <c r="J745" s="13">
        <f>'прил муниц.программы '!J604</f>
        <v>4150</v>
      </c>
      <c r="K745" s="13">
        <f>'прил муниц.программы '!K604</f>
        <v>0</v>
      </c>
      <c r="L745" s="13">
        <f>'прил муниц.программы '!L604</f>
        <v>0</v>
      </c>
    </row>
    <row r="746" spans="1:12" ht="15">
      <c r="A746" s="57" t="s">
        <v>565</v>
      </c>
      <c r="B746" s="22">
        <v>801</v>
      </c>
      <c r="C746" s="27" t="s">
        <v>375</v>
      </c>
      <c r="D746" s="27"/>
      <c r="E746" s="22"/>
      <c r="F746" s="22"/>
      <c r="G746" s="22"/>
      <c r="H746" s="22"/>
      <c r="I746" s="5"/>
      <c r="J746" s="13">
        <f aca="true" t="shared" si="101" ref="J746:L748">J747</f>
        <v>1875.4</v>
      </c>
      <c r="K746" s="13">
        <f t="shared" si="101"/>
        <v>1875.4</v>
      </c>
      <c r="L746" s="13">
        <f t="shared" si="101"/>
        <v>1875.4</v>
      </c>
    </row>
    <row r="747" spans="1:12" ht="15">
      <c r="A747" s="6" t="s">
        <v>168</v>
      </c>
      <c r="B747" s="22">
        <v>801</v>
      </c>
      <c r="C747" s="27" t="s">
        <v>365</v>
      </c>
      <c r="D747" s="27" t="s">
        <v>3</v>
      </c>
      <c r="E747" s="27"/>
      <c r="F747" s="27"/>
      <c r="G747" s="27"/>
      <c r="H747" s="27"/>
      <c r="I747" s="27"/>
      <c r="J747" s="13">
        <f t="shared" si="101"/>
        <v>1875.4</v>
      </c>
      <c r="K747" s="13">
        <f t="shared" si="101"/>
        <v>1875.4</v>
      </c>
      <c r="L747" s="13">
        <f t="shared" si="101"/>
        <v>1875.4</v>
      </c>
    </row>
    <row r="748" spans="1:12" ht="30.75">
      <c r="A748" s="6" t="s">
        <v>99</v>
      </c>
      <c r="B748" s="22">
        <v>801</v>
      </c>
      <c r="C748" s="27" t="s">
        <v>365</v>
      </c>
      <c r="D748" s="27" t="s">
        <v>3</v>
      </c>
      <c r="E748" s="27" t="s">
        <v>90</v>
      </c>
      <c r="F748" s="27"/>
      <c r="G748" s="27"/>
      <c r="H748" s="27"/>
      <c r="I748" s="27"/>
      <c r="J748" s="13">
        <f>J749</f>
        <v>1875.4</v>
      </c>
      <c r="K748" s="13">
        <f t="shared" si="101"/>
        <v>1875.4</v>
      </c>
      <c r="L748" s="13">
        <f t="shared" si="101"/>
        <v>1875.4</v>
      </c>
    </row>
    <row r="749" spans="1:12" ht="30.75">
      <c r="A749" s="6" t="s">
        <v>392</v>
      </c>
      <c r="B749" s="22">
        <v>801</v>
      </c>
      <c r="C749" s="27" t="s">
        <v>365</v>
      </c>
      <c r="D749" s="27" t="s">
        <v>3</v>
      </c>
      <c r="E749" s="27" t="s">
        <v>90</v>
      </c>
      <c r="F749" s="27" t="s">
        <v>264</v>
      </c>
      <c r="G749" s="27" t="s">
        <v>369</v>
      </c>
      <c r="H749" s="27" t="s">
        <v>19</v>
      </c>
      <c r="I749" s="27"/>
      <c r="J749" s="13">
        <f>J750</f>
        <v>1875.4</v>
      </c>
      <c r="K749" s="13">
        <f>K750</f>
        <v>1875.4</v>
      </c>
      <c r="L749" s="13">
        <f>L750</f>
        <v>1875.4</v>
      </c>
    </row>
    <row r="750" spans="1:12" ht="15">
      <c r="A750" s="15" t="s">
        <v>236</v>
      </c>
      <c r="B750" s="22">
        <v>801</v>
      </c>
      <c r="C750" s="27" t="s">
        <v>365</v>
      </c>
      <c r="D750" s="27" t="s">
        <v>3</v>
      </c>
      <c r="E750" s="27" t="s">
        <v>90</v>
      </c>
      <c r="F750" s="27" t="s">
        <v>264</v>
      </c>
      <c r="G750" s="27" t="s">
        <v>369</v>
      </c>
      <c r="H750" s="27" t="s">
        <v>19</v>
      </c>
      <c r="I750" s="27" t="s">
        <v>130</v>
      </c>
      <c r="J750" s="13">
        <v>1875.4</v>
      </c>
      <c r="K750" s="13">
        <v>1875.4</v>
      </c>
      <c r="L750" s="13">
        <v>1875.4</v>
      </c>
    </row>
    <row r="751" spans="1:12" s="98" customFormat="1" ht="33">
      <c r="A751" s="107" t="s">
        <v>529</v>
      </c>
      <c r="B751" s="121">
        <v>825</v>
      </c>
      <c r="C751" s="40"/>
      <c r="D751" s="40"/>
      <c r="E751" s="40"/>
      <c r="F751" s="40"/>
      <c r="G751" s="40"/>
      <c r="H751" s="40"/>
      <c r="I751" s="40"/>
      <c r="J751" s="96">
        <f>J752+J779</f>
        <v>98542.09999999999</v>
      </c>
      <c r="K751" s="96">
        <f>K752+K779</f>
        <v>98738.29999999999</v>
      </c>
      <c r="L751" s="96">
        <f>L752+L779</f>
        <v>91806.69999999998</v>
      </c>
    </row>
    <row r="752" spans="1:12" ht="15">
      <c r="A752" s="5" t="s">
        <v>285</v>
      </c>
      <c r="B752" s="22">
        <v>825</v>
      </c>
      <c r="C752" s="27" t="s">
        <v>380</v>
      </c>
      <c r="D752" s="5"/>
      <c r="E752" s="5"/>
      <c r="F752" s="5"/>
      <c r="G752" s="5"/>
      <c r="H752" s="5"/>
      <c r="I752" s="5"/>
      <c r="J752" s="13">
        <f>J753+J765</f>
        <v>38100.7</v>
      </c>
      <c r="K752" s="13">
        <f>K753+K765</f>
        <v>38547.59999999999</v>
      </c>
      <c r="L752" s="13">
        <f>L753+L765</f>
        <v>32131.999999999993</v>
      </c>
    </row>
    <row r="753" spans="1:12" ht="30.75">
      <c r="A753" s="6" t="s">
        <v>229</v>
      </c>
      <c r="B753" s="22">
        <v>825</v>
      </c>
      <c r="C753" s="27" t="s">
        <v>380</v>
      </c>
      <c r="D753" s="27" t="s">
        <v>260</v>
      </c>
      <c r="E753" s="27"/>
      <c r="F753" s="27"/>
      <c r="G753" s="27"/>
      <c r="H753" s="27"/>
      <c r="I753" s="27"/>
      <c r="J753" s="13">
        <f aca="true" t="shared" si="102" ref="J753:L754">J754</f>
        <v>10368.4</v>
      </c>
      <c r="K753" s="13">
        <f t="shared" si="102"/>
        <v>10392.3</v>
      </c>
      <c r="L753" s="13">
        <f t="shared" si="102"/>
        <v>7594.699999999999</v>
      </c>
    </row>
    <row r="754" spans="1:12" ht="30.75">
      <c r="A754" s="103" t="s">
        <v>173</v>
      </c>
      <c r="B754" s="22">
        <v>825</v>
      </c>
      <c r="C754" s="27" t="s">
        <v>380</v>
      </c>
      <c r="D754" s="27" t="s">
        <v>260</v>
      </c>
      <c r="E754" s="27" t="s">
        <v>216</v>
      </c>
      <c r="F754" s="27"/>
      <c r="G754" s="27"/>
      <c r="H754" s="27"/>
      <c r="I754" s="27"/>
      <c r="J754" s="13">
        <f t="shared" si="102"/>
        <v>10368.4</v>
      </c>
      <c r="K754" s="13">
        <f t="shared" si="102"/>
        <v>10392.3</v>
      </c>
      <c r="L754" s="13">
        <f t="shared" si="102"/>
        <v>7594.699999999999</v>
      </c>
    </row>
    <row r="755" spans="1:12" ht="30.75">
      <c r="A755" s="7" t="s">
        <v>180</v>
      </c>
      <c r="B755" s="22">
        <v>825</v>
      </c>
      <c r="C755" s="27" t="s">
        <v>380</v>
      </c>
      <c r="D755" s="27" t="s">
        <v>260</v>
      </c>
      <c r="E755" s="27" t="s">
        <v>216</v>
      </c>
      <c r="F755" s="27" t="s">
        <v>264</v>
      </c>
      <c r="G755" s="27" t="s">
        <v>69</v>
      </c>
      <c r="H755" s="27"/>
      <c r="I755" s="27"/>
      <c r="J755" s="13">
        <f>J756+J762+J760</f>
        <v>10368.4</v>
      </c>
      <c r="K755" s="13">
        <f>K756+K762+K760</f>
        <v>10392.3</v>
      </c>
      <c r="L755" s="13">
        <f>L756+L762+L760</f>
        <v>7594.699999999999</v>
      </c>
    </row>
    <row r="756" spans="1:12" ht="30.75">
      <c r="A756" s="6" t="s">
        <v>28</v>
      </c>
      <c r="B756" s="22">
        <v>825</v>
      </c>
      <c r="C756" s="27" t="s">
        <v>380</v>
      </c>
      <c r="D756" s="27" t="s">
        <v>260</v>
      </c>
      <c r="E756" s="27" t="s">
        <v>216</v>
      </c>
      <c r="F756" s="27" t="s">
        <v>264</v>
      </c>
      <c r="G756" s="27" t="s">
        <v>69</v>
      </c>
      <c r="H756" s="27" t="s">
        <v>430</v>
      </c>
      <c r="I756" s="27"/>
      <c r="J756" s="13">
        <f>J757+J758+J759</f>
        <v>5263.9</v>
      </c>
      <c r="K756" s="13">
        <f>K757+K758+K759</f>
        <v>5287.799999999999</v>
      </c>
      <c r="L756" s="13">
        <f>L757+L758+L759</f>
        <v>5287.799999999999</v>
      </c>
    </row>
    <row r="757" spans="1:12" ht="30.75">
      <c r="A757" s="15" t="s">
        <v>544</v>
      </c>
      <c r="B757" s="22">
        <v>825</v>
      </c>
      <c r="C757" s="27" t="s">
        <v>380</v>
      </c>
      <c r="D757" s="27" t="s">
        <v>260</v>
      </c>
      <c r="E757" s="27" t="s">
        <v>216</v>
      </c>
      <c r="F757" s="27" t="s">
        <v>264</v>
      </c>
      <c r="G757" s="27" t="s">
        <v>69</v>
      </c>
      <c r="H757" s="27" t="s">
        <v>430</v>
      </c>
      <c r="I757" s="27" t="s">
        <v>91</v>
      </c>
      <c r="J757" s="13">
        <f>'прил муниц.программы '!J530</f>
        <v>5185.9</v>
      </c>
      <c r="K757" s="13">
        <f>'прил муниц.программы '!K530</f>
        <v>5262.799999999999</v>
      </c>
      <c r="L757" s="13">
        <f>'прил муниц.программы '!L530</f>
        <v>5262.799999999999</v>
      </c>
    </row>
    <row r="758" spans="1:12" ht="30.75">
      <c r="A758" s="15" t="s">
        <v>189</v>
      </c>
      <c r="B758" s="22">
        <v>825</v>
      </c>
      <c r="C758" s="27" t="s">
        <v>380</v>
      </c>
      <c r="D758" s="27" t="s">
        <v>260</v>
      </c>
      <c r="E758" s="27" t="s">
        <v>216</v>
      </c>
      <c r="F758" s="27" t="s">
        <v>264</v>
      </c>
      <c r="G758" s="27" t="s">
        <v>69</v>
      </c>
      <c r="H758" s="27" t="s">
        <v>430</v>
      </c>
      <c r="I758" s="27" t="s">
        <v>425</v>
      </c>
      <c r="J758" s="13">
        <f>'прил муниц.программы '!J531</f>
        <v>53</v>
      </c>
      <c r="K758" s="13">
        <f>'прил муниц.программы '!K531</f>
        <v>0</v>
      </c>
      <c r="L758" s="13">
        <f>'прил муниц.программы '!L531</f>
        <v>0</v>
      </c>
    </row>
    <row r="759" spans="1:12" ht="15">
      <c r="A759" s="15" t="s">
        <v>443</v>
      </c>
      <c r="B759" s="22">
        <v>825</v>
      </c>
      <c r="C759" s="27" t="s">
        <v>380</v>
      </c>
      <c r="D759" s="27" t="s">
        <v>260</v>
      </c>
      <c r="E759" s="27" t="s">
        <v>216</v>
      </c>
      <c r="F759" s="27" t="s">
        <v>264</v>
      </c>
      <c r="G759" s="27" t="s">
        <v>69</v>
      </c>
      <c r="H759" s="27" t="s">
        <v>430</v>
      </c>
      <c r="I759" s="27" t="s">
        <v>540</v>
      </c>
      <c r="J759" s="13">
        <f>'прил муниц.программы '!J532</f>
        <v>25</v>
      </c>
      <c r="K759" s="13">
        <f>'прил муниц.программы '!K532</f>
        <v>25</v>
      </c>
      <c r="L759" s="13">
        <f>'прил муниц.программы '!L532</f>
        <v>25</v>
      </c>
    </row>
    <row r="760" spans="1:12" ht="62.25">
      <c r="A760" s="76" t="s">
        <v>601</v>
      </c>
      <c r="B760" s="22">
        <v>825</v>
      </c>
      <c r="C760" s="27" t="s">
        <v>380</v>
      </c>
      <c r="D760" s="27" t="s">
        <v>260</v>
      </c>
      <c r="E760" s="27" t="s">
        <v>216</v>
      </c>
      <c r="F760" s="27" t="s">
        <v>264</v>
      </c>
      <c r="G760" s="27" t="s">
        <v>69</v>
      </c>
      <c r="H760" s="27" t="s">
        <v>347</v>
      </c>
      <c r="I760" s="27"/>
      <c r="J760" s="13">
        <f>J761</f>
        <v>2306.9</v>
      </c>
      <c r="K760" s="13">
        <f>K761</f>
        <v>2306.9</v>
      </c>
      <c r="L760" s="13">
        <f>L761</f>
        <v>2306.9</v>
      </c>
    </row>
    <row r="761" spans="1:12" ht="30.75">
      <c r="A761" s="15" t="s">
        <v>544</v>
      </c>
      <c r="B761" s="22">
        <v>825</v>
      </c>
      <c r="C761" s="27" t="s">
        <v>380</v>
      </c>
      <c r="D761" s="27" t="s">
        <v>260</v>
      </c>
      <c r="E761" s="27" t="s">
        <v>216</v>
      </c>
      <c r="F761" s="27" t="s">
        <v>264</v>
      </c>
      <c r="G761" s="27" t="s">
        <v>69</v>
      </c>
      <c r="H761" s="27" t="s">
        <v>347</v>
      </c>
      <c r="I761" s="27" t="s">
        <v>91</v>
      </c>
      <c r="J761" s="13">
        <f>'прил муниц.программы '!J534</f>
        <v>2306.9</v>
      </c>
      <c r="K761" s="13">
        <f>'прил муниц.программы '!K534</f>
        <v>2306.9</v>
      </c>
      <c r="L761" s="13">
        <f>'прил муниц.программы '!L534</f>
        <v>2306.9</v>
      </c>
    </row>
    <row r="762" spans="1:12" ht="15">
      <c r="A762" s="6" t="s">
        <v>253</v>
      </c>
      <c r="B762" s="22">
        <v>825</v>
      </c>
      <c r="C762" s="27" t="s">
        <v>380</v>
      </c>
      <c r="D762" s="27" t="s">
        <v>260</v>
      </c>
      <c r="E762" s="27" t="s">
        <v>216</v>
      </c>
      <c r="F762" s="27" t="s">
        <v>264</v>
      </c>
      <c r="G762" s="27" t="s">
        <v>69</v>
      </c>
      <c r="H762" s="27" t="s">
        <v>334</v>
      </c>
      <c r="I762" s="27"/>
      <c r="J762" s="13">
        <f>J763+J764</f>
        <v>2797.5999999999995</v>
      </c>
      <c r="K762" s="13">
        <f>K763+K764</f>
        <v>2797.5999999999995</v>
      </c>
      <c r="L762" s="13">
        <f>L763+L764</f>
        <v>0</v>
      </c>
    </row>
    <row r="763" spans="1:12" ht="30.75">
      <c r="A763" s="15" t="s">
        <v>544</v>
      </c>
      <c r="B763" s="22">
        <v>825</v>
      </c>
      <c r="C763" s="27" t="s">
        <v>380</v>
      </c>
      <c r="D763" s="27" t="s">
        <v>260</v>
      </c>
      <c r="E763" s="27" t="s">
        <v>216</v>
      </c>
      <c r="F763" s="27" t="s">
        <v>264</v>
      </c>
      <c r="G763" s="27" t="s">
        <v>69</v>
      </c>
      <c r="H763" s="27" t="s">
        <v>334</v>
      </c>
      <c r="I763" s="27" t="s">
        <v>91</v>
      </c>
      <c r="J763" s="13">
        <f>'прил муниц.программы '!J536</f>
        <v>2797.5999999999995</v>
      </c>
      <c r="K763" s="13">
        <f>'прил муниц.программы '!K536</f>
        <v>2797.5999999999995</v>
      </c>
      <c r="L763" s="13">
        <f>'прил муниц.программы '!L536</f>
        <v>0</v>
      </c>
    </row>
    <row r="764" spans="1:12" ht="30.75">
      <c r="A764" s="15" t="s">
        <v>189</v>
      </c>
      <c r="B764" s="22">
        <v>825</v>
      </c>
      <c r="C764" s="27" t="s">
        <v>380</v>
      </c>
      <c r="D764" s="27" t="s">
        <v>260</v>
      </c>
      <c r="E764" s="27" t="s">
        <v>216</v>
      </c>
      <c r="F764" s="27" t="s">
        <v>264</v>
      </c>
      <c r="G764" s="27" t="s">
        <v>69</v>
      </c>
      <c r="H764" s="27" t="s">
        <v>334</v>
      </c>
      <c r="I764" s="27" t="s">
        <v>425</v>
      </c>
      <c r="J764" s="13">
        <f>'прил муниц.программы '!J537</f>
        <v>0</v>
      </c>
      <c r="K764" s="13">
        <v>0</v>
      </c>
      <c r="L764" s="13">
        <v>0</v>
      </c>
    </row>
    <row r="765" spans="1:12" ht="15">
      <c r="A765" s="6" t="s">
        <v>237</v>
      </c>
      <c r="B765" s="22">
        <v>825</v>
      </c>
      <c r="C765" s="27" t="s">
        <v>380</v>
      </c>
      <c r="D765" s="27" t="s">
        <v>128</v>
      </c>
      <c r="E765" s="27"/>
      <c r="F765" s="27"/>
      <c r="G765" s="27"/>
      <c r="H765" s="27"/>
      <c r="I765" s="27"/>
      <c r="J765" s="13">
        <f>J766+J776</f>
        <v>27732.299999999996</v>
      </c>
      <c r="K765" s="13">
        <f>K766+K776</f>
        <v>28155.299999999996</v>
      </c>
      <c r="L765" s="13">
        <f>L766+L776</f>
        <v>24537.299999999996</v>
      </c>
    </row>
    <row r="766" spans="1:12" ht="30.75">
      <c r="A766" s="103" t="s">
        <v>173</v>
      </c>
      <c r="B766" s="22">
        <v>825</v>
      </c>
      <c r="C766" s="27" t="s">
        <v>380</v>
      </c>
      <c r="D766" s="27" t="s">
        <v>128</v>
      </c>
      <c r="E766" s="27" t="s">
        <v>216</v>
      </c>
      <c r="F766" s="27"/>
      <c r="G766" s="27"/>
      <c r="H766" s="27"/>
      <c r="I766" s="27"/>
      <c r="J766" s="13">
        <f>J767</f>
        <v>27732.299999999996</v>
      </c>
      <c r="K766" s="13">
        <f>K767</f>
        <v>28155.299999999996</v>
      </c>
      <c r="L766" s="13">
        <f>L767</f>
        <v>24537.299999999996</v>
      </c>
    </row>
    <row r="767" spans="1:12" ht="62.25">
      <c r="A767" s="7" t="s">
        <v>39</v>
      </c>
      <c r="B767" s="22">
        <v>825</v>
      </c>
      <c r="C767" s="27" t="s">
        <v>380</v>
      </c>
      <c r="D767" s="27" t="s">
        <v>128</v>
      </c>
      <c r="E767" s="27" t="s">
        <v>216</v>
      </c>
      <c r="F767" s="27" t="s">
        <v>264</v>
      </c>
      <c r="G767" s="27" t="s">
        <v>404</v>
      </c>
      <c r="H767" s="27"/>
      <c r="I767" s="27"/>
      <c r="J767" s="13">
        <f>J768+J773+J771</f>
        <v>27732.299999999996</v>
      </c>
      <c r="K767" s="13">
        <f>K768+K773+K771</f>
        <v>28155.299999999996</v>
      </c>
      <c r="L767" s="13">
        <f>L768+L773+L771</f>
        <v>24537.299999999996</v>
      </c>
    </row>
    <row r="768" spans="1:12" ht="46.5">
      <c r="A768" s="103" t="s">
        <v>355</v>
      </c>
      <c r="B768" s="22">
        <v>825</v>
      </c>
      <c r="C768" s="27" t="s">
        <v>380</v>
      </c>
      <c r="D768" s="27" t="s">
        <v>128</v>
      </c>
      <c r="E768" s="27" t="s">
        <v>216</v>
      </c>
      <c r="F768" s="27" t="s">
        <v>264</v>
      </c>
      <c r="G768" s="27" t="s">
        <v>404</v>
      </c>
      <c r="H768" s="27" t="s">
        <v>336</v>
      </c>
      <c r="I768" s="27"/>
      <c r="J768" s="13">
        <f>J769+J770</f>
        <v>17015.199999999997</v>
      </c>
      <c r="K768" s="13">
        <f>K769+K770</f>
        <v>17438.199999999997</v>
      </c>
      <c r="L768" s="13">
        <f>L769+L770</f>
        <v>17438.199999999997</v>
      </c>
    </row>
    <row r="769" spans="1:12" ht="15">
      <c r="A769" s="15" t="s">
        <v>49</v>
      </c>
      <c r="B769" s="22">
        <v>825</v>
      </c>
      <c r="C769" s="27" t="s">
        <v>380</v>
      </c>
      <c r="D769" s="27" t="s">
        <v>128</v>
      </c>
      <c r="E769" s="27" t="s">
        <v>216</v>
      </c>
      <c r="F769" s="27" t="s">
        <v>264</v>
      </c>
      <c r="G769" s="27" t="s">
        <v>404</v>
      </c>
      <c r="H769" s="27" t="s">
        <v>336</v>
      </c>
      <c r="I769" s="27" t="s">
        <v>339</v>
      </c>
      <c r="J769" s="13">
        <f>'прил муниц.программы '!J540</f>
        <v>16035.699999999995</v>
      </c>
      <c r="K769" s="13">
        <f>'прил муниц.программы '!K540</f>
        <v>16057.599999999997</v>
      </c>
      <c r="L769" s="13">
        <f>'прил муниц.программы '!L540</f>
        <v>16057.599999999997</v>
      </c>
    </row>
    <row r="770" spans="1:12" ht="30.75">
      <c r="A770" s="15" t="s">
        <v>189</v>
      </c>
      <c r="B770" s="22">
        <v>825</v>
      </c>
      <c r="C770" s="27" t="s">
        <v>380</v>
      </c>
      <c r="D770" s="27" t="s">
        <v>128</v>
      </c>
      <c r="E770" s="27" t="s">
        <v>216</v>
      </c>
      <c r="F770" s="27" t="s">
        <v>264</v>
      </c>
      <c r="G770" s="27" t="s">
        <v>404</v>
      </c>
      <c r="H770" s="27" t="s">
        <v>336</v>
      </c>
      <c r="I770" s="27" t="s">
        <v>425</v>
      </c>
      <c r="J770" s="13">
        <f>'прил муниц.программы '!J541</f>
        <v>979.5</v>
      </c>
      <c r="K770" s="13">
        <f>'прил муниц.программы '!K541</f>
        <v>1380.6</v>
      </c>
      <c r="L770" s="13">
        <f>'прил муниц.программы '!L541</f>
        <v>1380.6</v>
      </c>
    </row>
    <row r="771" spans="1:12" ht="62.25">
      <c r="A771" s="76" t="s">
        <v>601</v>
      </c>
      <c r="B771" s="22">
        <v>825</v>
      </c>
      <c r="C771" s="27" t="s">
        <v>380</v>
      </c>
      <c r="D771" s="27" t="s">
        <v>128</v>
      </c>
      <c r="E771" s="27" t="s">
        <v>216</v>
      </c>
      <c r="F771" s="27" t="s">
        <v>264</v>
      </c>
      <c r="G771" s="27" t="s">
        <v>404</v>
      </c>
      <c r="H771" s="27" t="s">
        <v>347</v>
      </c>
      <c r="I771" s="27"/>
      <c r="J771" s="13">
        <f>J772</f>
        <v>7099.1</v>
      </c>
      <c r="K771" s="13">
        <f>K772</f>
        <v>7099.1</v>
      </c>
      <c r="L771" s="13">
        <f>L772</f>
        <v>7099.1</v>
      </c>
    </row>
    <row r="772" spans="1:12" ht="15">
      <c r="A772" s="15" t="s">
        <v>49</v>
      </c>
      <c r="B772" s="22">
        <v>825</v>
      </c>
      <c r="C772" s="27" t="s">
        <v>380</v>
      </c>
      <c r="D772" s="27" t="s">
        <v>128</v>
      </c>
      <c r="E772" s="27" t="s">
        <v>216</v>
      </c>
      <c r="F772" s="27" t="s">
        <v>264</v>
      </c>
      <c r="G772" s="27" t="s">
        <v>404</v>
      </c>
      <c r="H772" s="27" t="s">
        <v>347</v>
      </c>
      <c r="I772" s="27" t="s">
        <v>339</v>
      </c>
      <c r="J772" s="13">
        <f>'прил муниц.программы '!J543</f>
        <v>7099.1</v>
      </c>
      <c r="K772" s="13">
        <f>'прил муниц.программы '!K543</f>
        <v>7099.1</v>
      </c>
      <c r="L772" s="13">
        <f>'прил муниц.программы '!L543</f>
        <v>7099.1</v>
      </c>
    </row>
    <row r="773" spans="1:12" ht="15">
      <c r="A773" s="6" t="s">
        <v>253</v>
      </c>
      <c r="B773" s="22">
        <v>825</v>
      </c>
      <c r="C773" s="27" t="s">
        <v>380</v>
      </c>
      <c r="D773" s="27" t="s">
        <v>128</v>
      </c>
      <c r="E773" s="27" t="s">
        <v>216</v>
      </c>
      <c r="F773" s="27" t="s">
        <v>264</v>
      </c>
      <c r="G773" s="27" t="s">
        <v>404</v>
      </c>
      <c r="H773" s="27" t="s">
        <v>334</v>
      </c>
      <c r="I773" s="27"/>
      <c r="J773" s="13">
        <f>J774+J775</f>
        <v>3618</v>
      </c>
      <c r="K773" s="13">
        <f>K774+K775</f>
        <v>3618</v>
      </c>
      <c r="L773" s="13">
        <f>L774+L775</f>
        <v>0</v>
      </c>
    </row>
    <row r="774" spans="1:12" ht="15">
      <c r="A774" s="15" t="s">
        <v>49</v>
      </c>
      <c r="B774" s="22">
        <v>825</v>
      </c>
      <c r="C774" s="27" t="s">
        <v>380</v>
      </c>
      <c r="D774" s="27" t="s">
        <v>128</v>
      </c>
      <c r="E774" s="27" t="s">
        <v>216</v>
      </c>
      <c r="F774" s="27" t="s">
        <v>264</v>
      </c>
      <c r="G774" s="27" t="s">
        <v>404</v>
      </c>
      <c r="H774" s="27" t="s">
        <v>334</v>
      </c>
      <c r="I774" s="27" t="s">
        <v>339</v>
      </c>
      <c r="J774" s="13">
        <f>'прил муниц.программы '!J545</f>
        <v>3618</v>
      </c>
      <c r="K774" s="13">
        <f>'прил муниц.программы '!K545</f>
        <v>3618</v>
      </c>
      <c r="L774" s="13">
        <f>'прил муниц.программы '!L545</f>
        <v>0</v>
      </c>
    </row>
    <row r="775" spans="1:12" ht="30.75">
      <c r="A775" s="15" t="s">
        <v>189</v>
      </c>
      <c r="B775" s="22">
        <v>825</v>
      </c>
      <c r="C775" s="27" t="s">
        <v>380</v>
      </c>
      <c r="D775" s="27" t="s">
        <v>128</v>
      </c>
      <c r="E775" s="27" t="s">
        <v>216</v>
      </c>
      <c r="F775" s="27" t="s">
        <v>264</v>
      </c>
      <c r="G775" s="27" t="s">
        <v>404</v>
      </c>
      <c r="H775" s="27" t="s">
        <v>334</v>
      </c>
      <c r="I775" s="27" t="s">
        <v>425</v>
      </c>
      <c r="J775" s="13">
        <f>'прил муниц.программы '!J546</f>
        <v>0</v>
      </c>
      <c r="K775" s="13">
        <f>'прил муниц.программы '!K546</f>
        <v>0</v>
      </c>
      <c r="L775" s="13">
        <f>'прил муниц.программы '!L546</f>
        <v>0</v>
      </c>
    </row>
    <row r="776" spans="1:12" ht="30.75">
      <c r="A776" s="23" t="s">
        <v>136</v>
      </c>
      <c r="B776" s="22">
        <v>825</v>
      </c>
      <c r="C776" s="27" t="s">
        <v>380</v>
      </c>
      <c r="D776" s="27" t="s">
        <v>128</v>
      </c>
      <c r="E776" s="22">
        <v>91</v>
      </c>
      <c r="F776" s="22"/>
      <c r="G776" s="22"/>
      <c r="H776" s="22"/>
      <c r="I776" s="27"/>
      <c r="J776" s="13">
        <f aca="true" t="shared" si="103" ref="J776:L777">J777</f>
        <v>0</v>
      </c>
      <c r="K776" s="13">
        <f t="shared" si="103"/>
        <v>0</v>
      </c>
      <c r="L776" s="13">
        <f t="shared" si="103"/>
        <v>0</v>
      </c>
    </row>
    <row r="777" spans="1:12" ht="15">
      <c r="A777" s="6" t="s">
        <v>124</v>
      </c>
      <c r="B777" s="22">
        <v>825</v>
      </c>
      <c r="C777" s="27" t="s">
        <v>380</v>
      </c>
      <c r="D777" s="27" t="s">
        <v>128</v>
      </c>
      <c r="E777" s="22">
        <v>91</v>
      </c>
      <c r="F777" s="22">
        <v>0</v>
      </c>
      <c r="G777" s="22">
        <v>0</v>
      </c>
      <c r="H777" s="27" t="s">
        <v>457</v>
      </c>
      <c r="I777" s="27"/>
      <c r="J777" s="13">
        <f t="shared" si="103"/>
        <v>0</v>
      </c>
      <c r="K777" s="13">
        <f t="shared" si="103"/>
        <v>0</v>
      </c>
      <c r="L777" s="13">
        <f t="shared" si="103"/>
        <v>0</v>
      </c>
    </row>
    <row r="778" spans="1:12" ht="15">
      <c r="A778" s="15" t="s">
        <v>49</v>
      </c>
      <c r="B778" s="22">
        <v>825</v>
      </c>
      <c r="C778" s="27" t="s">
        <v>380</v>
      </c>
      <c r="D778" s="27" t="s">
        <v>128</v>
      </c>
      <c r="E778" s="22">
        <v>91</v>
      </c>
      <c r="F778" s="22">
        <v>0</v>
      </c>
      <c r="G778" s="22">
        <v>0</v>
      </c>
      <c r="H778" s="27" t="s">
        <v>457</v>
      </c>
      <c r="I778" s="16" t="s">
        <v>339</v>
      </c>
      <c r="J778" s="141"/>
      <c r="K778" s="141"/>
      <c r="L778" s="141"/>
    </row>
    <row r="779" spans="1:12" ht="30.75">
      <c r="A779" s="23" t="s">
        <v>114</v>
      </c>
      <c r="B779" s="22">
        <v>825</v>
      </c>
      <c r="C779" s="27" t="s">
        <v>308</v>
      </c>
      <c r="D779" s="5"/>
      <c r="E779" s="5"/>
      <c r="F779" s="5"/>
      <c r="G779" s="5"/>
      <c r="H779" s="5"/>
      <c r="I779" s="5"/>
      <c r="J779" s="13">
        <f>J780+J787</f>
        <v>60441.399999999994</v>
      </c>
      <c r="K779" s="13">
        <f>K780+K787</f>
        <v>60190.700000000004</v>
      </c>
      <c r="L779" s="13">
        <f>L780+L787</f>
        <v>59674.7</v>
      </c>
    </row>
    <row r="780" spans="1:12" ht="30.75">
      <c r="A780" s="6" t="s">
        <v>144</v>
      </c>
      <c r="B780" s="22">
        <v>825</v>
      </c>
      <c r="C780" s="27" t="s">
        <v>308</v>
      </c>
      <c r="D780" s="27" t="s">
        <v>380</v>
      </c>
      <c r="E780" s="27"/>
      <c r="F780" s="27"/>
      <c r="G780" s="27"/>
      <c r="H780" s="27"/>
      <c r="I780" s="27"/>
      <c r="J780" s="13">
        <f>J781</f>
        <v>29971.699999999997</v>
      </c>
      <c r="K780" s="13">
        <f>K781</f>
        <v>26225.4</v>
      </c>
      <c r="L780" s="13">
        <f>L781</f>
        <v>26327</v>
      </c>
    </row>
    <row r="781" spans="1:12" ht="30.75">
      <c r="A781" s="103" t="s">
        <v>173</v>
      </c>
      <c r="B781" s="22">
        <v>825</v>
      </c>
      <c r="C781" s="27" t="s">
        <v>308</v>
      </c>
      <c r="D781" s="27" t="s">
        <v>380</v>
      </c>
      <c r="E781" s="27" t="s">
        <v>216</v>
      </c>
      <c r="F781" s="27"/>
      <c r="G781" s="27"/>
      <c r="H781" s="27"/>
      <c r="I781" s="27"/>
      <c r="J781" s="13">
        <f>J782+J785</f>
        <v>29971.699999999997</v>
      </c>
      <c r="K781" s="13">
        <f>K782+K785</f>
        <v>26225.4</v>
      </c>
      <c r="L781" s="13">
        <f>L782+L785</f>
        <v>26327</v>
      </c>
    </row>
    <row r="782" spans="1:12" ht="30.75">
      <c r="A782" s="7" t="s">
        <v>96</v>
      </c>
      <c r="B782" s="22">
        <v>825</v>
      </c>
      <c r="C782" s="27" t="s">
        <v>308</v>
      </c>
      <c r="D782" s="27" t="s">
        <v>380</v>
      </c>
      <c r="E782" s="27" t="s">
        <v>216</v>
      </c>
      <c r="F782" s="27" t="s">
        <v>264</v>
      </c>
      <c r="G782" s="27" t="s">
        <v>380</v>
      </c>
      <c r="H782" s="27"/>
      <c r="I782" s="27"/>
      <c r="J782" s="13">
        <f aca="true" t="shared" si="104" ref="J782:L783">J783</f>
        <v>24934.6</v>
      </c>
      <c r="K782" s="13">
        <f t="shared" si="104"/>
        <v>21540</v>
      </c>
      <c r="L782" s="13">
        <f t="shared" si="104"/>
        <v>21506.6</v>
      </c>
    </row>
    <row r="783" spans="1:12" ht="30.75">
      <c r="A783" s="6" t="s">
        <v>256</v>
      </c>
      <c r="B783" s="22">
        <v>825</v>
      </c>
      <c r="C783" s="27" t="s">
        <v>308</v>
      </c>
      <c r="D783" s="27" t="s">
        <v>380</v>
      </c>
      <c r="E783" s="27" t="s">
        <v>216</v>
      </c>
      <c r="F783" s="27" t="s">
        <v>264</v>
      </c>
      <c r="G783" s="27" t="s">
        <v>380</v>
      </c>
      <c r="H783" s="27" t="s">
        <v>6</v>
      </c>
      <c r="I783" s="27"/>
      <c r="J783" s="13">
        <f t="shared" si="104"/>
        <v>24934.6</v>
      </c>
      <c r="K783" s="13">
        <f t="shared" si="104"/>
        <v>21540</v>
      </c>
      <c r="L783" s="13">
        <f t="shared" si="104"/>
        <v>21506.6</v>
      </c>
    </row>
    <row r="784" spans="1:12" ht="15">
      <c r="A784" s="15" t="s">
        <v>439</v>
      </c>
      <c r="B784" s="22">
        <v>825</v>
      </c>
      <c r="C784" s="27" t="s">
        <v>308</v>
      </c>
      <c r="D784" s="27" t="s">
        <v>380</v>
      </c>
      <c r="E784" s="27" t="s">
        <v>216</v>
      </c>
      <c r="F784" s="27" t="s">
        <v>264</v>
      </c>
      <c r="G784" s="27" t="s">
        <v>380</v>
      </c>
      <c r="H784" s="27" t="s">
        <v>6</v>
      </c>
      <c r="I784" s="27" t="s">
        <v>206</v>
      </c>
      <c r="J784" s="13">
        <f>'прил муниц.программы '!J522</f>
        <v>24934.6</v>
      </c>
      <c r="K784" s="13">
        <f>'прил муниц.программы '!K522</f>
        <v>21540</v>
      </c>
      <c r="L784" s="13">
        <f>'прил муниц.программы '!L522</f>
        <v>21506.6</v>
      </c>
    </row>
    <row r="785" spans="1:12" ht="93">
      <c r="A785" s="6" t="s">
        <v>27</v>
      </c>
      <c r="B785" s="22">
        <v>825</v>
      </c>
      <c r="C785" s="27" t="s">
        <v>308</v>
      </c>
      <c r="D785" s="27" t="s">
        <v>380</v>
      </c>
      <c r="E785" s="27" t="s">
        <v>216</v>
      </c>
      <c r="F785" s="27" t="s">
        <v>264</v>
      </c>
      <c r="G785" s="27" t="s">
        <v>380</v>
      </c>
      <c r="H785" s="27" t="s">
        <v>245</v>
      </c>
      <c r="I785" s="27"/>
      <c r="J785" s="13">
        <f>J786</f>
        <v>5037.1</v>
      </c>
      <c r="K785" s="13">
        <f>K786</f>
        <v>4685.4</v>
      </c>
      <c r="L785" s="13">
        <f>L786</f>
        <v>4820.4</v>
      </c>
    </row>
    <row r="786" spans="1:12" ht="15">
      <c r="A786" s="15" t="s">
        <v>439</v>
      </c>
      <c r="B786" s="22">
        <v>825</v>
      </c>
      <c r="C786" s="27" t="s">
        <v>308</v>
      </c>
      <c r="D786" s="27" t="s">
        <v>380</v>
      </c>
      <c r="E786" s="27" t="s">
        <v>216</v>
      </c>
      <c r="F786" s="27" t="s">
        <v>264</v>
      </c>
      <c r="G786" s="27" t="s">
        <v>380</v>
      </c>
      <c r="H786" s="27" t="s">
        <v>245</v>
      </c>
      <c r="I786" s="27" t="s">
        <v>206</v>
      </c>
      <c r="J786" s="13">
        <f>'прил муниц.программы '!J524</f>
        <v>5037.1</v>
      </c>
      <c r="K786" s="13">
        <f>'прил муниц.программы '!K524</f>
        <v>4685.4</v>
      </c>
      <c r="L786" s="13">
        <f>'прил муниц.программы '!L524</f>
        <v>4820.4</v>
      </c>
    </row>
    <row r="787" spans="1:12" ht="15">
      <c r="A787" s="6" t="s">
        <v>312</v>
      </c>
      <c r="B787" s="22">
        <v>825</v>
      </c>
      <c r="C787" s="27" t="s">
        <v>308</v>
      </c>
      <c r="D787" s="27" t="s">
        <v>3</v>
      </c>
      <c r="E787" s="27"/>
      <c r="F787" s="27"/>
      <c r="G787" s="27"/>
      <c r="H787" s="27"/>
      <c r="I787" s="27"/>
      <c r="J787" s="13">
        <f aca="true" t="shared" si="105" ref="J787:L789">J788</f>
        <v>30469.7</v>
      </c>
      <c r="K787" s="13">
        <f t="shared" si="105"/>
        <v>33965.3</v>
      </c>
      <c r="L787" s="13">
        <f t="shared" si="105"/>
        <v>33347.7</v>
      </c>
    </row>
    <row r="788" spans="1:12" ht="30.75">
      <c r="A788" s="103" t="s">
        <v>173</v>
      </c>
      <c r="B788" s="22">
        <v>825</v>
      </c>
      <c r="C788" s="27" t="s">
        <v>308</v>
      </c>
      <c r="D788" s="27" t="s">
        <v>3</v>
      </c>
      <c r="E788" s="27" t="s">
        <v>216</v>
      </c>
      <c r="F788" s="27"/>
      <c r="G788" s="27"/>
      <c r="H788" s="27"/>
      <c r="I788" s="27"/>
      <c r="J788" s="13">
        <f t="shared" si="105"/>
        <v>30469.7</v>
      </c>
      <c r="K788" s="13">
        <f t="shared" si="105"/>
        <v>33965.3</v>
      </c>
      <c r="L788" s="13">
        <f t="shared" si="105"/>
        <v>33347.7</v>
      </c>
    </row>
    <row r="789" spans="1:12" ht="30.75">
      <c r="A789" s="7" t="s">
        <v>164</v>
      </c>
      <c r="B789" s="22">
        <v>825</v>
      </c>
      <c r="C789" s="27" t="s">
        <v>308</v>
      </c>
      <c r="D789" s="27" t="s">
        <v>3</v>
      </c>
      <c r="E789" s="27" t="s">
        <v>216</v>
      </c>
      <c r="F789" s="27" t="s">
        <v>264</v>
      </c>
      <c r="G789" s="27" t="s">
        <v>3</v>
      </c>
      <c r="H789" s="27"/>
      <c r="I789" s="27"/>
      <c r="J789" s="13">
        <f>J790</f>
        <v>30469.7</v>
      </c>
      <c r="K789" s="13">
        <f t="shared" si="105"/>
        <v>33965.3</v>
      </c>
      <c r="L789" s="13">
        <f t="shared" si="105"/>
        <v>33347.7</v>
      </c>
    </row>
    <row r="790" spans="1:12" ht="30.75">
      <c r="A790" s="6" t="s">
        <v>384</v>
      </c>
      <c r="B790" s="22">
        <v>825</v>
      </c>
      <c r="C790" s="27" t="s">
        <v>308</v>
      </c>
      <c r="D790" s="27" t="s">
        <v>3</v>
      </c>
      <c r="E790" s="27" t="s">
        <v>216</v>
      </c>
      <c r="F790" s="27" t="s">
        <v>264</v>
      </c>
      <c r="G790" s="27" t="s">
        <v>3</v>
      </c>
      <c r="H790" s="27" t="s">
        <v>323</v>
      </c>
      <c r="I790" s="27"/>
      <c r="J790" s="13">
        <f>J791</f>
        <v>30469.7</v>
      </c>
      <c r="K790" s="13">
        <f>K791</f>
        <v>33965.3</v>
      </c>
      <c r="L790" s="13">
        <f>L791</f>
        <v>33347.7</v>
      </c>
    </row>
    <row r="791" spans="1:12" ht="15">
      <c r="A791" s="15" t="s">
        <v>439</v>
      </c>
      <c r="B791" s="22">
        <v>825</v>
      </c>
      <c r="C791" s="27" t="s">
        <v>308</v>
      </c>
      <c r="D791" s="27" t="s">
        <v>3</v>
      </c>
      <c r="E791" s="27" t="s">
        <v>216</v>
      </c>
      <c r="F791" s="27" t="s">
        <v>264</v>
      </c>
      <c r="G791" s="27" t="s">
        <v>3</v>
      </c>
      <c r="H791" s="27" t="s">
        <v>323</v>
      </c>
      <c r="I791" s="27" t="s">
        <v>206</v>
      </c>
      <c r="J791" s="13">
        <f>'прил муниц.программы '!J527</f>
        <v>30469.7</v>
      </c>
      <c r="K791" s="13">
        <f>'прил муниц.программы '!K527</f>
        <v>33965.3</v>
      </c>
      <c r="L791" s="13">
        <f>'прил муниц.программы '!L527</f>
        <v>33347.7</v>
      </c>
    </row>
    <row r="792" spans="1:12" s="98" customFormat="1" ht="33">
      <c r="A792" s="107" t="s">
        <v>441</v>
      </c>
      <c r="B792" s="121">
        <v>886</v>
      </c>
      <c r="C792" s="40"/>
      <c r="D792" s="40"/>
      <c r="E792" s="40"/>
      <c r="F792" s="40"/>
      <c r="G792" s="40"/>
      <c r="H792" s="40"/>
      <c r="I792" s="40"/>
      <c r="J792" s="96">
        <f>J793</f>
        <v>5080.299999999999</v>
      </c>
      <c r="K792" s="96">
        <f>K793</f>
        <v>5080.299999999999</v>
      </c>
      <c r="L792" s="96">
        <f>L793</f>
        <v>4552.5</v>
      </c>
    </row>
    <row r="793" spans="1:12" ht="15">
      <c r="A793" s="5" t="s">
        <v>285</v>
      </c>
      <c r="B793" s="22">
        <v>886</v>
      </c>
      <c r="C793" s="27" t="s">
        <v>380</v>
      </c>
      <c r="D793" s="5"/>
      <c r="E793" s="5"/>
      <c r="F793" s="5"/>
      <c r="G793" s="5"/>
      <c r="H793" s="5"/>
      <c r="I793" s="5"/>
      <c r="J793" s="13">
        <f>J801+J794</f>
        <v>5080.299999999999</v>
      </c>
      <c r="K793" s="13">
        <f>K801+K794</f>
        <v>5080.299999999999</v>
      </c>
      <c r="L793" s="13">
        <f>L801+L794</f>
        <v>4552.5</v>
      </c>
    </row>
    <row r="794" spans="1:12" ht="30.75">
      <c r="A794" s="6" t="s">
        <v>498</v>
      </c>
      <c r="B794" s="22">
        <v>886</v>
      </c>
      <c r="C794" s="27" t="s">
        <v>380</v>
      </c>
      <c r="D794" s="27" t="s">
        <v>3</v>
      </c>
      <c r="E794" s="27"/>
      <c r="F794" s="27"/>
      <c r="G794" s="27"/>
      <c r="H794" s="27"/>
      <c r="I794" s="27"/>
      <c r="J794" s="13">
        <f aca="true" t="shared" si="106" ref="J794:L795">J795</f>
        <v>1968.6</v>
      </c>
      <c r="K794" s="13">
        <f t="shared" si="106"/>
        <v>1968.6</v>
      </c>
      <c r="L794" s="13">
        <f t="shared" si="106"/>
        <v>1968.6</v>
      </c>
    </row>
    <row r="795" spans="1:12" ht="30.75">
      <c r="A795" s="23" t="s">
        <v>136</v>
      </c>
      <c r="B795" s="22">
        <v>886</v>
      </c>
      <c r="C795" s="27" t="s">
        <v>380</v>
      </c>
      <c r="D795" s="27" t="s">
        <v>3</v>
      </c>
      <c r="E795" s="27" t="s">
        <v>24</v>
      </c>
      <c r="F795" s="27"/>
      <c r="G795" s="27"/>
      <c r="H795" s="27"/>
      <c r="I795" s="27"/>
      <c r="J795" s="13">
        <f t="shared" si="106"/>
        <v>1968.6</v>
      </c>
      <c r="K795" s="13">
        <f t="shared" si="106"/>
        <v>1968.6</v>
      </c>
      <c r="L795" s="13">
        <f t="shared" si="106"/>
        <v>1968.6</v>
      </c>
    </row>
    <row r="796" spans="1:12" ht="15">
      <c r="A796" s="23" t="s">
        <v>212</v>
      </c>
      <c r="B796" s="22">
        <v>886</v>
      </c>
      <c r="C796" s="27" t="s">
        <v>380</v>
      </c>
      <c r="D796" s="27" t="s">
        <v>3</v>
      </c>
      <c r="E796" s="27" t="s">
        <v>24</v>
      </c>
      <c r="F796" s="27" t="s">
        <v>500</v>
      </c>
      <c r="G796" s="27" t="s">
        <v>369</v>
      </c>
      <c r="H796" s="27"/>
      <c r="I796" s="27"/>
      <c r="J796" s="13">
        <f>J797+J799</f>
        <v>1968.6</v>
      </c>
      <c r="K796" s="13">
        <f>K797+K799</f>
        <v>1968.6</v>
      </c>
      <c r="L796" s="13">
        <f>L797+L799</f>
        <v>1968.6</v>
      </c>
    </row>
    <row r="797" spans="1:12" ht="30.75">
      <c r="A797" s="6" t="s">
        <v>28</v>
      </c>
      <c r="B797" s="22">
        <v>886</v>
      </c>
      <c r="C797" s="27" t="s">
        <v>380</v>
      </c>
      <c r="D797" s="27" t="s">
        <v>3</v>
      </c>
      <c r="E797" s="27" t="s">
        <v>24</v>
      </c>
      <c r="F797" s="27" t="s">
        <v>500</v>
      </c>
      <c r="G797" s="27" t="s">
        <v>369</v>
      </c>
      <c r="H797" s="27" t="s">
        <v>430</v>
      </c>
      <c r="I797" s="27"/>
      <c r="J797" s="13">
        <f>J798</f>
        <v>1364.1999999999998</v>
      </c>
      <c r="K797" s="13">
        <f>K798</f>
        <v>1364.1999999999998</v>
      </c>
      <c r="L797" s="13">
        <f>L798</f>
        <v>1364.1999999999998</v>
      </c>
    </row>
    <row r="798" spans="1:12" ht="30.75">
      <c r="A798" s="15" t="s">
        <v>544</v>
      </c>
      <c r="B798" s="22">
        <v>886</v>
      </c>
      <c r="C798" s="27" t="s">
        <v>380</v>
      </c>
      <c r="D798" s="27" t="s">
        <v>3</v>
      </c>
      <c r="E798" s="27" t="s">
        <v>24</v>
      </c>
      <c r="F798" s="27" t="s">
        <v>500</v>
      </c>
      <c r="G798" s="27" t="s">
        <v>369</v>
      </c>
      <c r="H798" s="27" t="s">
        <v>430</v>
      </c>
      <c r="I798" s="27" t="s">
        <v>91</v>
      </c>
      <c r="J798" s="13">
        <f>1512+456.6-J800</f>
        <v>1364.1999999999998</v>
      </c>
      <c r="K798" s="13">
        <f>1512+456.6-K800</f>
        <v>1364.1999999999998</v>
      </c>
      <c r="L798" s="13">
        <f>1512+456.6-L800</f>
        <v>1364.1999999999998</v>
      </c>
    </row>
    <row r="799" spans="1:12" ht="62.25">
      <c r="A799" s="76" t="s">
        <v>601</v>
      </c>
      <c r="B799" s="22">
        <v>886</v>
      </c>
      <c r="C799" s="27" t="s">
        <v>380</v>
      </c>
      <c r="D799" s="27" t="s">
        <v>3</v>
      </c>
      <c r="E799" s="27" t="s">
        <v>24</v>
      </c>
      <c r="F799" s="27" t="s">
        <v>500</v>
      </c>
      <c r="G799" s="27" t="s">
        <v>369</v>
      </c>
      <c r="H799" s="27" t="s">
        <v>347</v>
      </c>
      <c r="I799" s="27"/>
      <c r="J799" s="13">
        <f>J800</f>
        <v>604.4</v>
      </c>
      <c r="K799" s="13">
        <f>K800</f>
        <v>604.4</v>
      </c>
      <c r="L799" s="13">
        <f>L800</f>
        <v>604.4</v>
      </c>
    </row>
    <row r="800" spans="1:12" ht="30.75">
      <c r="A800" s="15" t="s">
        <v>544</v>
      </c>
      <c r="B800" s="22">
        <v>886</v>
      </c>
      <c r="C800" s="27" t="s">
        <v>380</v>
      </c>
      <c r="D800" s="27" t="s">
        <v>3</v>
      </c>
      <c r="E800" s="27" t="s">
        <v>24</v>
      </c>
      <c r="F800" s="27" t="s">
        <v>500</v>
      </c>
      <c r="G800" s="27" t="s">
        <v>369</v>
      </c>
      <c r="H800" s="27" t="s">
        <v>347</v>
      </c>
      <c r="I800" s="27" t="s">
        <v>91</v>
      </c>
      <c r="J800" s="13">
        <v>604.4</v>
      </c>
      <c r="K800" s="13">
        <v>604.4</v>
      </c>
      <c r="L800" s="13">
        <v>604.4</v>
      </c>
    </row>
    <row r="801" spans="1:12" ht="46.5">
      <c r="A801" s="6" t="s">
        <v>266</v>
      </c>
      <c r="B801" s="22">
        <v>886</v>
      </c>
      <c r="C801" s="27" t="s">
        <v>380</v>
      </c>
      <c r="D801" s="27" t="s">
        <v>69</v>
      </c>
      <c r="E801" s="27"/>
      <c r="F801" s="27"/>
      <c r="G801" s="27"/>
      <c r="H801" s="27"/>
      <c r="I801" s="27"/>
      <c r="J801" s="13">
        <f>J802</f>
        <v>3111.7</v>
      </c>
      <c r="K801" s="13">
        <f>K802</f>
        <v>3111.7</v>
      </c>
      <c r="L801" s="13">
        <f>L802</f>
        <v>2583.9</v>
      </c>
    </row>
    <row r="802" spans="1:12" ht="30.75">
      <c r="A802" s="23" t="s">
        <v>175</v>
      </c>
      <c r="B802" s="22">
        <v>886</v>
      </c>
      <c r="C802" s="27" t="s">
        <v>380</v>
      </c>
      <c r="D802" s="27" t="s">
        <v>69</v>
      </c>
      <c r="E802" s="27" t="s">
        <v>1</v>
      </c>
      <c r="F802" s="27"/>
      <c r="G802" s="27"/>
      <c r="H802" s="27"/>
      <c r="I802" s="27"/>
      <c r="J802" s="13">
        <f>J803+J808+J806</f>
        <v>3111.7</v>
      </c>
      <c r="K802" s="13">
        <f>K803+K808+K806</f>
        <v>3111.7</v>
      </c>
      <c r="L802" s="13">
        <f>L803+L808+L806</f>
        <v>2583.9</v>
      </c>
    </row>
    <row r="803" spans="1:12" ht="30.75">
      <c r="A803" s="6" t="s">
        <v>28</v>
      </c>
      <c r="B803" s="22">
        <v>886</v>
      </c>
      <c r="C803" s="27" t="s">
        <v>380</v>
      </c>
      <c r="D803" s="27" t="s">
        <v>69</v>
      </c>
      <c r="E803" s="27" t="s">
        <v>1</v>
      </c>
      <c r="F803" s="27" t="s">
        <v>264</v>
      </c>
      <c r="G803" s="27" t="s">
        <v>369</v>
      </c>
      <c r="H803" s="27" t="s">
        <v>430</v>
      </c>
      <c r="I803" s="27"/>
      <c r="J803" s="13">
        <f>J804+J805</f>
        <v>1811.2</v>
      </c>
      <c r="K803" s="13">
        <f>K804+K805</f>
        <v>1811.2</v>
      </c>
      <c r="L803" s="13">
        <f>L804+L805</f>
        <v>1811.2</v>
      </c>
    </row>
    <row r="804" spans="1:12" ht="30.75">
      <c r="A804" s="15" t="s">
        <v>544</v>
      </c>
      <c r="B804" s="22">
        <v>886</v>
      </c>
      <c r="C804" s="27" t="s">
        <v>380</v>
      </c>
      <c r="D804" s="27" t="s">
        <v>69</v>
      </c>
      <c r="E804" s="27" t="s">
        <v>1</v>
      </c>
      <c r="F804" s="27" t="s">
        <v>264</v>
      </c>
      <c r="G804" s="27" t="s">
        <v>369</v>
      </c>
      <c r="H804" s="27" t="s">
        <v>430</v>
      </c>
      <c r="I804" s="27" t="s">
        <v>91</v>
      </c>
      <c r="J804" s="13">
        <f>1935.4+20+581.5-J807</f>
        <v>1764.2</v>
      </c>
      <c r="K804" s="13">
        <f>1935.4+20+581.5-K807</f>
        <v>1764.2</v>
      </c>
      <c r="L804" s="13">
        <f>1935.4+20+581.5-L807</f>
        <v>1764.2</v>
      </c>
    </row>
    <row r="805" spans="1:12" ht="30.75">
      <c r="A805" s="99" t="s">
        <v>189</v>
      </c>
      <c r="B805" s="22">
        <v>886</v>
      </c>
      <c r="C805" s="27" t="s">
        <v>380</v>
      </c>
      <c r="D805" s="27" t="s">
        <v>69</v>
      </c>
      <c r="E805" s="27" t="s">
        <v>1</v>
      </c>
      <c r="F805" s="27" t="s">
        <v>264</v>
      </c>
      <c r="G805" s="27" t="s">
        <v>369</v>
      </c>
      <c r="H805" s="27" t="s">
        <v>430</v>
      </c>
      <c r="I805" s="27" t="s">
        <v>425</v>
      </c>
      <c r="J805" s="13">
        <v>47</v>
      </c>
      <c r="K805" s="13">
        <v>47</v>
      </c>
      <c r="L805" s="13">
        <v>47</v>
      </c>
    </row>
    <row r="806" spans="1:12" ht="62.25">
      <c r="A806" s="76" t="s">
        <v>601</v>
      </c>
      <c r="B806" s="22">
        <v>886</v>
      </c>
      <c r="C806" s="27" t="s">
        <v>380</v>
      </c>
      <c r="D806" s="27" t="s">
        <v>69</v>
      </c>
      <c r="E806" s="27" t="s">
        <v>1</v>
      </c>
      <c r="F806" s="27" t="s">
        <v>264</v>
      </c>
      <c r="G806" s="27" t="s">
        <v>369</v>
      </c>
      <c r="H806" s="27" t="s">
        <v>347</v>
      </c>
      <c r="I806" s="27"/>
      <c r="J806" s="13">
        <f>J807</f>
        <v>772.7</v>
      </c>
      <c r="K806" s="13">
        <f>K807</f>
        <v>772.7</v>
      </c>
      <c r="L806" s="13">
        <f>L807</f>
        <v>772.7</v>
      </c>
    </row>
    <row r="807" spans="1:12" ht="30.75">
      <c r="A807" s="15" t="s">
        <v>544</v>
      </c>
      <c r="B807" s="22">
        <v>886</v>
      </c>
      <c r="C807" s="27" t="s">
        <v>380</v>
      </c>
      <c r="D807" s="27" t="s">
        <v>69</v>
      </c>
      <c r="E807" s="27" t="s">
        <v>1</v>
      </c>
      <c r="F807" s="27" t="s">
        <v>264</v>
      </c>
      <c r="G807" s="27" t="s">
        <v>369</v>
      </c>
      <c r="H807" s="27" t="s">
        <v>347</v>
      </c>
      <c r="I807" s="27" t="s">
        <v>91</v>
      </c>
      <c r="J807" s="13">
        <v>772.7</v>
      </c>
      <c r="K807" s="13">
        <v>772.7</v>
      </c>
      <c r="L807" s="13">
        <v>772.7</v>
      </c>
    </row>
    <row r="808" spans="1:12" ht="15">
      <c r="A808" s="6" t="s">
        <v>231</v>
      </c>
      <c r="B808" s="22">
        <v>886</v>
      </c>
      <c r="C808" s="27" t="s">
        <v>380</v>
      </c>
      <c r="D808" s="27" t="s">
        <v>69</v>
      </c>
      <c r="E808" s="27" t="s">
        <v>1</v>
      </c>
      <c r="F808" s="27" t="s">
        <v>264</v>
      </c>
      <c r="G808" s="27" t="s">
        <v>369</v>
      </c>
      <c r="H808" s="27" t="s">
        <v>143</v>
      </c>
      <c r="I808" s="27"/>
      <c r="J808" s="13">
        <f>J809+J810</f>
        <v>527.8</v>
      </c>
      <c r="K808" s="13">
        <f>K809+K810</f>
        <v>527.8</v>
      </c>
      <c r="L808" s="13">
        <f>L809+L810</f>
        <v>0</v>
      </c>
    </row>
    <row r="809" spans="1:12" ht="30.75">
      <c r="A809" s="15" t="s">
        <v>544</v>
      </c>
      <c r="B809" s="22">
        <v>886</v>
      </c>
      <c r="C809" s="27" t="s">
        <v>380</v>
      </c>
      <c r="D809" s="27" t="s">
        <v>69</v>
      </c>
      <c r="E809" s="27" t="s">
        <v>1</v>
      </c>
      <c r="F809" s="27" t="s">
        <v>264</v>
      </c>
      <c r="G809" s="27" t="s">
        <v>369</v>
      </c>
      <c r="H809" s="27" t="s">
        <v>143</v>
      </c>
      <c r="I809" s="27" t="s">
        <v>91</v>
      </c>
      <c r="J809" s="13">
        <f>354+105.9+30</f>
        <v>489.9</v>
      </c>
      <c r="K809" s="13">
        <f>354+105.9+30</f>
        <v>489.9</v>
      </c>
      <c r="L809" s="13">
        <v>0</v>
      </c>
    </row>
    <row r="810" spans="1:12" ht="30.75">
      <c r="A810" s="99" t="s">
        <v>189</v>
      </c>
      <c r="B810" s="22">
        <v>886</v>
      </c>
      <c r="C810" s="27" t="s">
        <v>380</v>
      </c>
      <c r="D810" s="27" t="s">
        <v>69</v>
      </c>
      <c r="E810" s="27" t="s">
        <v>1</v>
      </c>
      <c r="F810" s="27" t="s">
        <v>264</v>
      </c>
      <c r="G810" s="27" t="s">
        <v>369</v>
      </c>
      <c r="H810" s="27" t="s">
        <v>143</v>
      </c>
      <c r="I810" s="27" t="s">
        <v>425</v>
      </c>
      <c r="J810" s="13">
        <v>37.9</v>
      </c>
      <c r="K810" s="13">
        <v>37.9</v>
      </c>
      <c r="L810" s="13">
        <v>0</v>
      </c>
    </row>
    <row r="811" spans="1:12" s="47" customFormat="1" ht="16.5">
      <c r="A811" s="66" t="s">
        <v>243</v>
      </c>
      <c r="B811" s="140"/>
      <c r="C811" s="50"/>
      <c r="D811" s="50"/>
      <c r="E811" s="50"/>
      <c r="F811" s="50"/>
      <c r="G811" s="50"/>
      <c r="H811" s="50"/>
      <c r="I811" s="50"/>
      <c r="J811" s="96">
        <f>J15+J214+J267+J751+J792</f>
        <v>1256587.8000000003</v>
      </c>
      <c r="K811" s="96">
        <f>K15+K214+K267+K751+K792</f>
        <v>1264438.2000000002</v>
      </c>
      <c r="L811" s="96">
        <f>L15+L214+L267+L751+L792</f>
        <v>1405896.7</v>
      </c>
    </row>
    <row r="812" spans="1:12" ht="16.5">
      <c r="A812" s="50" t="s">
        <v>567</v>
      </c>
      <c r="B812" s="22"/>
      <c r="C812" s="5"/>
      <c r="D812" s="5"/>
      <c r="E812" s="5"/>
      <c r="F812" s="5"/>
      <c r="G812" s="5"/>
      <c r="H812" s="5"/>
      <c r="I812" s="5"/>
      <c r="J812" s="124"/>
      <c r="K812" s="124">
        <f>13944.8+10-0.4</f>
        <v>13954.4</v>
      </c>
      <c r="L812" s="142">
        <f>29161.9+10-0.5</f>
        <v>29171.4</v>
      </c>
    </row>
    <row r="813" spans="1:12" ht="16.5">
      <c r="A813" s="40" t="s">
        <v>77</v>
      </c>
      <c r="B813" s="22"/>
      <c r="C813" s="5"/>
      <c r="D813" s="5"/>
      <c r="E813" s="5"/>
      <c r="F813" s="5"/>
      <c r="G813" s="5"/>
      <c r="H813" s="5"/>
      <c r="I813" s="5"/>
      <c r="J813" s="96">
        <f>J811+J812</f>
        <v>1256587.8000000003</v>
      </c>
      <c r="K813" s="96">
        <f>K811+K812</f>
        <v>1278392.6</v>
      </c>
      <c r="L813" s="96">
        <f>L811+L812</f>
        <v>1435068.0999999999</v>
      </c>
    </row>
    <row r="814" ht="15.75" customHeight="1">
      <c r="L814" s="64"/>
    </row>
  </sheetData>
  <sheetProtection/>
  <autoFilter ref="A15:M813"/>
  <mergeCells count="8">
    <mergeCell ref="A9:L10"/>
    <mergeCell ref="A12:A13"/>
    <mergeCell ref="B12:B13"/>
    <mergeCell ref="C12:C13"/>
    <mergeCell ref="D12:D13"/>
    <mergeCell ref="I12:I13"/>
    <mergeCell ref="J12:L12"/>
    <mergeCell ref="E12:H13"/>
  </mergeCells>
  <printOptions/>
  <pageMargins left="0.7086614173228347" right="0" top="0.35433070866141736" bottom="0.35433070866141736" header="0" footer="0"/>
  <pageSetup firstPageNumber="1" useFirstPageNumber="1" fitToHeight="20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6"/>
  <sheetViews>
    <sheetView showOutlineSymbols="0" defaultGridColor="0" zoomScale="120" zoomScaleNormal="120" zoomScalePageLayoutView="0" colorId="16" workbookViewId="0" topLeftCell="A371">
      <selection activeCell="I4" sqref="I4"/>
    </sheetView>
  </sheetViews>
  <sheetFormatPr defaultColWidth="10.33203125" defaultRowHeight="15.75" customHeight="1"/>
  <cols>
    <col min="1" max="1" width="72.83203125" style="9" customWidth="1"/>
    <col min="2" max="2" width="7.83203125" style="9" customWidth="1"/>
    <col min="3" max="3" width="5.5" style="9" customWidth="1"/>
    <col min="4" max="4" width="7.5" style="9" customWidth="1"/>
    <col min="5" max="5" width="8.66015625" style="9" customWidth="1"/>
    <col min="6" max="6" width="7.83203125" style="9" customWidth="1"/>
    <col min="7" max="7" width="7.16015625" style="9" customWidth="1"/>
    <col min="8" max="8" width="6.66015625" style="9" customWidth="1"/>
    <col min="9" max="9" width="7.5" style="9" customWidth="1"/>
    <col min="10" max="10" width="18.83203125" style="9" customWidth="1"/>
    <col min="11" max="11" width="17.83203125" style="9" customWidth="1"/>
    <col min="12" max="12" width="18" style="17" customWidth="1"/>
    <col min="13" max="13" width="23.16015625" style="9" customWidth="1"/>
    <col min="14" max="16384" width="10.33203125" style="9" customWidth="1"/>
  </cols>
  <sheetData>
    <row r="1" spans="6:10" ht="15.75" customHeight="1">
      <c r="F1" s="17"/>
      <c r="I1" s="17" t="s">
        <v>637</v>
      </c>
      <c r="J1" s="17"/>
    </row>
    <row r="2" spans="9:10" ht="15.75" customHeight="1">
      <c r="I2" s="9" t="s">
        <v>62</v>
      </c>
      <c r="J2" s="17"/>
    </row>
    <row r="3" spans="9:10" ht="15.75" customHeight="1">
      <c r="I3" s="93" t="s">
        <v>647</v>
      </c>
      <c r="J3" s="17"/>
    </row>
    <row r="4" spans="9:10" ht="15.75" customHeight="1">
      <c r="I4" s="92"/>
      <c r="J4" s="17"/>
    </row>
    <row r="5" spans="9:10" ht="15.75" customHeight="1">
      <c r="I5" s="75" t="s">
        <v>572</v>
      </c>
      <c r="J5" s="17"/>
    </row>
    <row r="6" spans="9:10" ht="15.75" customHeight="1">
      <c r="I6" s="9" t="s">
        <v>62</v>
      </c>
      <c r="J6" s="17"/>
    </row>
    <row r="7" spans="9:10" ht="15.75" customHeight="1">
      <c r="I7" s="93" t="s">
        <v>633</v>
      </c>
      <c r="J7" s="17"/>
    </row>
    <row r="8" spans="1:12" ht="17.25" customHeight="1">
      <c r="A8" s="174" t="s">
        <v>579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</row>
    <row r="9" spans="1:12" ht="27.7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1" ht="12.75" customHeight="1">
      <c r="A10" s="85"/>
      <c r="B10" s="85"/>
      <c r="C10" s="85"/>
      <c r="D10" s="85"/>
      <c r="E10" s="85"/>
      <c r="F10" s="85"/>
      <c r="G10" s="143"/>
      <c r="H10" s="143"/>
      <c r="I10" s="85"/>
      <c r="J10" s="85"/>
      <c r="K10" s="85"/>
    </row>
    <row r="11" spans="1:12" ht="31.5" customHeight="1">
      <c r="A11" s="170" t="s">
        <v>80</v>
      </c>
      <c r="B11" s="181" t="s">
        <v>512</v>
      </c>
      <c r="C11" s="182"/>
      <c r="D11" s="182"/>
      <c r="E11" s="185"/>
      <c r="F11" s="170" t="s">
        <v>46</v>
      </c>
      <c r="G11" s="190" t="s">
        <v>265</v>
      </c>
      <c r="H11" s="190" t="s">
        <v>56</v>
      </c>
      <c r="I11" s="170" t="s">
        <v>287</v>
      </c>
      <c r="J11" s="181" t="s">
        <v>255</v>
      </c>
      <c r="K11" s="182"/>
      <c r="L11" s="185"/>
    </row>
    <row r="12" spans="1:12" ht="15.75" customHeight="1">
      <c r="A12" s="171"/>
      <c r="B12" s="183"/>
      <c r="C12" s="184"/>
      <c r="D12" s="184"/>
      <c r="E12" s="186"/>
      <c r="F12" s="171"/>
      <c r="G12" s="191"/>
      <c r="H12" s="191"/>
      <c r="I12" s="171"/>
      <c r="J12" s="36" t="s">
        <v>196</v>
      </c>
      <c r="K12" s="36" t="s">
        <v>528</v>
      </c>
      <c r="L12" s="36" t="s">
        <v>575</v>
      </c>
    </row>
    <row r="13" spans="1:12" ht="15.75" customHeight="1">
      <c r="A13" s="22">
        <v>1</v>
      </c>
      <c r="B13" s="187">
        <v>2</v>
      </c>
      <c r="C13" s="188"/>
      <c r="D13" s="188"/>
      <c r="E13" s="189"/>
      <c r="F13" s="22">
        <v>3</v>
      </c>
      <c r="G13" s="27" t="s">
        <v>52</v>
      </c>
      <c r="H13" s="27" t="s">
        <v>269</v>
      </c>
      <c r="I13" s="22">
        <v>6</v>
      </c>
      <c r="J13" s="22">
        <v>7</v>
      </c>
      <c r="K13" s="22">
        <v>8</v>
      </c>
      <c r="L13" s="54">
        <v>9</v>
      </c>
    </row>
    <row r="14" spans="1:12" ht="50.25">
      <c r="A14" s="115" t="s">
        <v>379</v>
      </c>
      <c r="B14" s="95" t="s">
        <v>341</v>
      </c>
      <c r="C14" s="95"/>
      <c r="D14" s="95"/>
      <c r="E14" s="95"/>
      <c r="F14" s="95"/>
      <c r="G14" s="71"/>
      <c r="H14" s="71"/>
      <c r="I14" s="71"/>
      <c r="J14" s="96">
        <f>J15+J18+J21</f>
        <v>1000</v>
      </c>
      <c r="K14" s="96">
        <f>K15+K18+K21</f>
        <v>1000</v>
      </c>
      <c r="L14" s="96">
        <f>L15+L18+L21</f>
        <v>1000</v>
      </c>
    </row>
    <row r="15" spans="1:12" ht="77.25" customHeight="1">
      <c r="A15" s="7" t="s">
        <v>182</v>
      </c>
      <c r="B15" s="101" t="s">
        <v>341</v>
      </c>
      <c r="C15" s="101" t="s">
        <v>264</v>
      </c>
      <c r="D15" s="101" t="s">
        <v>380</v>
      </c>
      <c r="E15" s="101" t="s">
        <v>295</v>
      </c>
      <c r="F15" s="95"/>
      <c r="G15" s="71"/>
      <c r="H15" s="71"/>
      <c r="I15" s="71"/>
      <c r="J15" s="142">
        <f aca="true" t="shared" si="0" ref="J15:L16">J16</f>
        <v>180</v>
      </c>
      <c r="K15" s="142">
        <f t="shared" si="0"/>
        <v>180</v>
      </c>
      <c r="L15" s="142">
        <f t="shared" si="0"/>
        <v>180</v>
      </c>
    </row>
    <row r="16" spans="1:12" ht="30.75">
      <c r="A16" s="6" t="s">
        <v>101</v>
      </c>
      <c r="B16" s="101" t="s">
        <v>341</v>
      </c>
      <c r="C16" s="27" t="s">
        <v>264</v>
      </c>
      <c r="D16" s="101" t="s">
        <v>380</v>
      </c>
      <c r="E16" s="27" t="s">
        <v>64</v>
      </c>
      <c r="F16" s="27"/>
      <c r="G16" s="27"/>
      <c r="H16" s="27"/>
      <c r="I16" s="27"/>
      <c r="J16" s="13">
        <f t="shared" si="0"/>
        <v>180</v>
      </c>
      <c r="K16" s="13">
        <f t="shared" si="0"/>
        <v>180</v>
      </c>
      <c r="L16" s="13">
        <f t="shared" si="0"/>
        <v>180</v>
      </c>
    </row>
    <row r="17" spans="1:12" ht="16.5">
      <c r="A17" s="31" t="s">
        <v>450</v>
      </c>
      <c r="B17" s="101" t="s">
        <v>341</v>
      </c>
      <c r="C17" s="27" t="s">
        <v>264</v>
      </c>
      <c r="D17" s="101" t="s">
        <v>380</v>
      </c>
      <c r="E17" s="27" t="s">
        <v>64</v>
      </c>
      <c r="F17" s="27" t="s">
        <v>84</v>
      </c>
      <c r="G17" s="27" t="s">
        <v>404</v>
      </c>
      <c r="H17" s="27" t="s">
        <v>111</v>
      </c>
      <c r="I17" s="27" t="s">
        <v>507</v>
      </c>
      <c r="J17" s="13">
        <v>180</v>
      </c>
      <c r="K17" s="13">
        <v>180</v>
      </c>
      <c r="L17" s="13">
        <v>180</v>
      </c>
    </row>
    <row r="18" spans="1:12" ht="30.75">
      <c r="A18" s="7" t="s">
        <v>469</v>
      </c>
      <c r="B18" s="101" t="s">
        <v>341</v>
      </c>
      <c r="C18" s="27" t="s">
        <v>264</v>
      </c>
      <c r="D18" s="27" t="s">
        <v>3</v>
      </c>
      <c r="E18" s="27" t="s">
        <v>185</v>
      </c>
      <c r="F18" s="95"/>
      <c r="G18" s="71"/>
      <c r="H18" s="71"/>
      <c r="I18" s="71"/>
      <c r="J18" s="142">
        <f aca="true" t="shared" si="1" ref="J18:L19">J19</f>
        <v>90</v>
      </c>
      <c r="K18" s="142">
        <f t="shared" si="1"/>
        <v>90</v>
      </c>
      <c r="L18" s="142">
        <f t="shared" si="1"/>
        <v>90</v>
      </c>
    </row>
    <row r="19" spans="1:12" ht="30.75">
      <c r="A19" s="6" t="s">
        <v>101</v>
      </c>
      <c r="B19" s="101" t="s">
        <v>341</v>
      </c>
      <c r="C19" s="27" t="s">
        <v>264</v>
      </c>
      <c r="D19" s="27" t="s">
        <v>3</v>
      </c>
      <c r="E19" s="27" t="s">
        <v>64</v>
      </c>
      <c r="F19" s="27"/>
      <c r="G19" s="27"/>
      <c r="H19" s="27"/>
      <c r="I19" s="27"/>
      <c r="J19" s="13">
        <f t="shared" si="1"/>
        <v>90</v>
      </c>
      <c r="K19" s="13">
        <f t="shared" si="1"/>
        <v>90</v>
      </c>
      <c r="L19" s="13">
        <f t="shared" si="1"/>
        <v>90</v>
      </c>
    </row>
    <row r="20" spans="1:12" ht="16.5">
      <c r="A20" s="31" t="s">
        <v>450</v>
      </c>
      <c r="B20" s="101" t="s">
        <v>341</v>
      </c>
      <c r="C20" s="27" t="s">
        <v>264</v>
      </c>
      <c r="D20" s="27" t="s">
        <v>3</v>
      </c>
      <c r="E20" s="27" t="s">
        <v>64</v>
      </c>
      <c r="F20" s="27" t="s">
        <v>84</v>
      </c>
      <c r="G20" s="27" t="s">
        <v>404</v>
      </c>
      <c r="H20" s="27" t="s">
        <v>111</v>
      </c>
      <c r="I20" s="27" t="s">
        <v>507</v>
      </c>
      <c r="J20" s="13">
        <v>90</v>
      </c>
      <c r="K20" s="13">
        <v>90</v>
      </c>
      <c r="L20" s="13">
        <v>90</v>
      </c>
    </row>
    <row r="21" spans="1:12" ht="30.75">
      <c r="A21" s="7" t="s">
        <v>549</v>
      </c>
      <c r="B21" s="101" t="s">
        <v>341</v>
      </c>
      <c r="C21" s="27" t="s">
        <v>264</v>
      </c>
      <c r="D21" s="27" t="s">
        <v>69</v>
      </c>
      <c r="E21" s="27" t="s">
        <v>185</v>
      </c>
      <c r="F21" s="95"/>
      <c r="G21" s="71"/>
      <c r="H21" s="71"/>
      <c r="I21" s="71"/>
      <c r="J21" s="142">
        <f aca="true" t="shared" si="2" ref="J21:L22">J22</f>
        <v>730</v>
      </c>
      <c r="K21" s="142">
        <f t="shared" si="2"/>
        <v>730</v>
      </c>
      <c r="L21" s="142">
        <f t="shared" si="2"/>
        <v>730</v>
      </c>
    </row>
    <row r="22" spans="1:12" ht="62.25">
      <c r="A22" s="6" t="s">
        <v>471</v>
      </c>
      <c r="B22" s="101" t="s">
        <v>341</v>
      </c>
      <c r="C22" s="27" t="s">
        <v>264</v>
      </c>
      <c r="D22" s="27" t="s">
        <v>69</v>
      </c>
      <c r="E22" s="27" t="s">
        <v>487</v>
      </c>
      <c r="F22" s="27"/>
      <c r="G22" s="27"/>
      <c r="H22" s="27"/>
      <c r="I22" s="27"/>
      <c r="J22" s="13">
        <f t="shared" si="2"/>
        <v>730</v>
      </c>
      <c r="K22" s="13">
        <f t="shared" si="2"/>
        <v>730</v>
      </c>
      <c r="L22" s="13">
        <f t="shared" si="2"/>
        <v>730</v>
      </c>
    </row>
    <row r="23" spans="1:12" ht="62.25">
      <c r="A23" s="15" t="s">
        <v>207</v>
      </c>
      <c r="B23" s="101" t="s">
        <v>341</v>
      </c>
      <c r="C23" s="27" t="s">
        <v>264</v>
      </c>
      <c r="D23" s="27" t="s">
        <v>69</v>
      </c>
      <c r="E23" s="27" t="s">
        <v>487</v>
      </c>
      <c r="F23" s="27" t="s">
        <v>84</v>
      </c>
      <c r="G23" s="27" t="s">
        <v>404</v>
      </c>
      <c r="H23" s="27" t="s">
        <v>111</v>
      </c>
      <c r="I23" s="27" t="s">
        <v>504</v>
      </c>
      <c r="J23" s="13">
        <v>730</v>
      </c>
      <c r="K23" s="13">
        <v>730</v>
      </c>
      <c r="L23" s="13">
        <v>730</v>
      </c>
    </row>
    <row r="24" spans="1:12" ht="50.25">
      <c r="A24" s="144" t="s">
        <v>505</v>
      </c>
      <c r="B24" s="95" t="s">
        <v>309</v>
      </c>
      <c r="C24" s="95"/>
      <c r="D24" s="95"/>
      <c r="E24" s="95"/>
      <c r="F24" s="95"/>
      <c r="G24" s="27"/>
      <c r="H24" s="27"/>
      <c r="I24" s="27"/>
      <c r="J24" s="96">
        <f>J25+J73+J108+J125+J133+J158</f>
        <v>686855.3</v>
      </c>
      <c r="K24" s="96">
        <f>K25+K73+K108+K125+K133+K158</f>
        <v>692067</v>
      </c>
      <c r="L24" s="96">
        <f>L25+L73+L108+L125+L133+L158</f>
        <v>702416.5000000001</v>
      </c>
    </row>
    <row r="25" spans="1:12" s="47" customFormat="1" ht="30.75">
      <c r="A25" s="1" t="s">
        <v>438</v>
      </c>
      <c r="B25" s="71" t="s">
        <v>309</v>
      </c>
      <c r="C25" s="71" t="s">
        <v>500</v>
      </c>
      <c r="D25" s="71"/>
      <c r="E25" s="71"/>
      <c r="F25" s="71"/>
      <c r="G25" s="71"/>
      <c r="H25" s="71"/>
      <c r="I25" s="71"/>
      <c r="J25" s="42">
        <f>J26+J29+J34+J43+J47+J50+J64+J67+J70+J53+J55+J58+J61</f>
        <v>403535.7</v>
      </c>
      <c r="K25" s="42">
        <f>K26+K29+K34+K43+K47+K50+K64+K67+K70+K53+K55+K58+K61</f>
        <v>412148.89999999997</v>
      </c>
      <c r="L25" s="42">
        <f>L26+L29+L34+L43+L47+L50+L64+L67+L70+L53+L55+L58+L61</f>
        <v>419221</v>
      </c>
    </row>
    <row r="26" spans="1:12" s="47" customFormat="1" ht="30.75">
      <c r="A26" s="7" t="s">
        <v>390</v>
      </c>
      <c r="B26" s="27" t="s">
        <v>309</v>
      </c>
      <c r="C26" s="27" t="s">
        <v>500</v>
      </c>
      <c r="D26" s="27" t="s">
        <v>380</v>
      </c>
      <c r="E26" s="27" t="s">
        <v>185</v>
      </c>
      <c r="F26" s="71"/>
      <c r="G26" s="71"/>
      <c r="H26" s="71"/>
      <c r="I26" s="71"/>
      <c r="J26" s="13">
        <f aca="true" t="shared" si="3" ref="J26:L27">J27</f>
        <v>3069.3</v>
      </c>
      <c r="K26" s="13">
        <f t="shared" si="3"/>
        <v>3745.8</v>
      </c>
      <c r="L26" s="13">
        <f t="shared" si="3"/>
        <v>1074.7</v>
      </c>
    </row>
    <row r="27" spans="1:12" s="47" customFormat="1" ht="15">
      <c r="A27" s="6" t="s">
        <v>465</v>
      </c>
      <c r="B27" s="27" t="s">
        <v>309</v>
      </c>
      <c r="C27" s="27" t="s">
        <v>500</v>
      </c>
      <c r="D27" s="27" t="s">
        <v>380</v>
      </c>
      <c r="E27" s="27" t="s">
        <v>213</v>
      </c>
      <c r="F27" s="27"/>
      <c r="G27" s="27"/>
      <c r="H27" s="27"/>
      <c r="I27" s="27"/>
      <c r="J27" s="13">
        <f t="shared" si="3"/>
        <v>3069.3</v>
      </c>
      <c r="K27" s="13">
        <f t="shared" si="3"/>
        <v>3745.8</v>
      </c>
      <c r="L27" s="13">
        <f t="shared" si="3"/>
        <v>1074.7</v>
      </c>
    </row>
    <row r="28" spans="1:12" s="47" customFormat="1" ht="15">
      <c r="A28" s="15" t="s">
        <v>236</v>
      </c>
      <c r="B28" s="27" t="s">
        <v>309</v>
      </c>
      <c r="C28" s="27" t="s">
        <v>500</v>
      </c>
      <c r="D28" s="27" t="s">
        <v>380</v>
      </c>
      <c r="E28" s="27" t="s">
        <v>213</v>
      </c>
      <c r="F28" s="27" t="s">
        <v>235</v>
      </c>
      <c r="G28" s="27" t="s">
        <v>525</v>
      </c>
      <c r="H28" s="27" t="s">
        <v>3</v>
      </c>
      <c r="I28" s="27" t="s">
        <v>130</v>
      </c>
      <c r="J28" s="13">
        <v>3069.3</v>
      </c>
      <c r="K28" s="13">
        <f>2898.9+846.9</f>
        <v>3745.8</v>
      </c>
      <c r="L28" s="13">
        <f>1908.2-833.5</f>
        <v>1074.7</v>
      </c>
    </row>
    <row r="29" spans="1:12" s="47" customFormat="1" ht="15">
      <c r="A29" s="146" t="s">
        <v>244</v>
      </c>
      <c r="B29" s="27" t="s">
        <v>309</v>
      </c>
      <c r="C29" s="27" t="s">
        <v>500</v>
      </c>
      <c r="D29" s="27" t="s">
        <v>69</v>
      </c>
      <c r="E29" s="27"/>
      <c r="F29" s="71"/>
      <c r="G29" s="71"/>
      <c r="H29" s="71"/>
      <c r="I29" s="71"/>
      <c r="J29" s="13">
        <f>J30+J32</f>
        <v>1166.5</v>
      </c>
      <c r="K29" s="13">
        <f>K30+K32</f>
        <v>1040</v>
      </c>
      <c r="L29" s="13">
        <f>L30+L32</f>
        <v>1040</v>
      </c>
    </row>
    <row r="30" spans="1:12" s="47" customFormat="1" ht="46.5">
      <c r="A30" s="81" t="s">
        <v>10</v>
      </c>
      <c r="B30" s="27" t="s">
        <v>309</v>
      </c>
      <c r="C30" s="27" t="s">
        <v>500</v>
      </c>
      <c r="D30" s="27" t="s">
        <v>69</v>
      </c>
      <c r="E30" s="27" t="s">
        <v>517</v>
      </c>
      <c r="F30" s="27"/>
      <c r="G30" s="27"/>
      <c r="H30" s="27"/>
      <c r="I30" s="27"/>
      <c r="J30" s="13">
        <f>J31</f>
        <v>1140</v>
      </c>
      <c r="K30" s="13">
        <f>K31</f>
        <v>1020</v>
      </c>
      <c r="L30" s="13">
        <f>L31</f>
        <v>1020</v>
      </c>
    </row>
    <row r="31" spans="1:12" s="47" customFormat="1" ht="30.75">
      <c r="A31" s="116" t="s">
        <v>242</v>
      </c>
      <c r="B31" s="27" t="s">
        <v>309</v>
      </c>
      <c r="C31" s="27" t="s">
        <v>500</v>
      </c>
      <c r="D31" s="27" t="s">
        <v>69</v>
      </c>
      <c r="E31" s="27" t="s">
        <v>517</v>
      </c>
      <c r="F31" s="27" t="s">
        <v>235</v>
      </c>
      <c r="G31" s="27" t="s">
        <v>301</v>
      </c>
      <c r="H31" s="27" t="s">
        <v>69</v>
      </c>
      <c r="I31" s="27" t="s">
        <v>117</v>
      </c>
      <c r="J31" s="13">
        <v>1140</v>
      </c>
      <c r="K31" s="13">
        <v>1020</v>
      </c>
      <c r="L31" s="13">
        <v>1020</v>
      </c>
    </row>
    <row r="32" spans="1:12" s="47" customFormat="1" ht="75" customHeight="1">
      <c r="A32" s="81" t="s">
        <v>271</v>
      </c>
      <c r="B32" s="27" t="s">
        <v>309</v>
      </c>
      <c r="C32" s="27" t="s">
        <v>500</v>
      </c>
      <c r="D32" s="27" t="s">
        <v>69</v>
      </c>
      <c r="E32" s="27" t="s">
        <v>30</v>
      </c>
      <c r="F32" s="27"/>
      <c r="G32" s="27"/>
      <c r="H32" s="27"/>
      <c r="I32" s="27"/>
      <c r="J32" s="13">
        <f>J33</f>
        <v>26.5</v>
      </c>
      <c r="K32" s="13">
        <f>K33</f>
        <v>20</v>
      </c>
      <c r="L32" s="13">
        <f>L33</f>
        <v>20</v>
      </c>
    </row>
    <row r="33" spans="1:12" s="47" customFormat="1" ht="30.75">
      <c r="A33" s="116" t="s">
        <v>242</v>
      </c>
      <c r="B33" s="27" t="s">
        <v>309</v>
      </c>
      <c r="C33" s="27" t="s">
        <v>500</v>
      </c>
      <c r="D33" s="27" t="s">
        <v>69</v>
      </c>
      <c r="E33" s="27" t="s">
        <v>30</v>
      </c>
      <c r="F33" s="27" t="s">
        <v>235</v>
      </c>
      <c r="G33" s="27" t="s">
        <v>301</v>
      </c>
      <c r="H33" s="27" t="s">
        <v>69</v>
      </c>
      <c r="I33" s="27" t="s">
        <v>117</v>
      </c>
      <c r="J33" s="13">
        <v>26.5</v>
      </c>
      <c r="K33" s="13">
        <v>20</v>
      </c>
      <c r="L33" s="13">
        <v>20</v>
      </c>
    </row>
    <row r="34" spans="1:12" s="47" customFormat="1" ht="30.75">
      <c r="A34" s="7" t="s">
        <v>293</v>
      </c>
      <c r="B34" s="27" t="s">
        <v>309</v>
      </c>
      <c r="C34" s="27" t="s">
        <v>500</v>
      </c>
      <c r="D34" s="27" t="s">
        <v>404</v>
      </c>
      <c r="E34" s="27"/>
      <c r="F34" s="71"/>
      <c r="G34" s="71"/>
      <c r="H34" s="71"/>
      <c r="I34" s="71"/>
      <c r="J34" s="13">
        <f>J35+J39+J41+J37</f>
        <v>358658.8</v>
      </c>
      <c r="K34" s="13">
        <f>K35+K39+K41+K37</f>
        <v>360037</v>
      </c>
      <c r="L34" s="13">
        <f>L35+L39+L41+L37</f>
        <v>360037</v>
      </c>
    </row>
    <row r="35" spans="1:12" ht="30.75">
      <c r="A35" s="6" t="s">
        <v>61</v>
      </c>
      <c r="B35" s="27" t="s">
        <v>309</v>
      </c>
      <c r="C35" s="27" t="s">
        <v>500</v>
      </c>
      <c r="D35" s="27" t="s">
        <v>404</v>
      </c>
      <c r="E35" s="27" t="s">
        <v>442</v>
      </c>
      <c r="F35" s="27"/>
      <c r="G35" s="27"/>
      <c r="H35" s="27"/>
      <c r="I35" s="27"/>
      <c r="J35" s="13">
        <f>J36</f>
        <v>94032.4</v>
      </c>
      <c r="K35" s="13">
        <f>K36</f>
        <v>95410.6</v>
      </c>
      <c r="L35" s="13">
        <f>L36</f>
        <v>95410.6</v>
      </c>
    </row>
    <row r="36" spans="1:12" ht="15">
      <c r="A36" s="15" t="s">
        <v>236</v>
      </c>
      <c r="B36" s="27" t="s">
        <v>309</v>
      </c>
      <c r="C36" s="27" t="s">
        <v>500</v>
      </c>
      <c r="D36" s="27" t="s">
        <v>404</v>
      </c>
      <c r="E36" s="27" t="s">
        <v>442</v>
      </c>
      <c r="F36" s="27" t="s">
        <v>235</v>
      </c>
      <c r="G36" s="27" t="s">
        <v>525</v>
      </c>
      <c r="H36" s="27" t="s">
        <v>3</v>
      </c>
      <c r="I36" s="27" t="s">
        <v>130</v>
      </c>
      <c r="J36" s="13">
        <f>112780-J40</f>
        <v>94032.4</v>
      </c>
      <c r="K36" s="13">
        <f>114158.2-K40</f>
        <v>95410.6</v>
      </c>
      <c r="L36" s="13">
        <f>114158.2-L40</f>
        <v>95410.6</v>
      </c>
    </row>
    <row r="37" spans="1:12" ht="144" customHeight="1">
      <c r="A37" s="6" t="s">
        <v>391</v>
      </c>
      <c r="B37" s="27" t="s">
        <v>309</v>
      </c>
      <c r="C37" s="27" t="s">
        <v>500</v>
      </c>
      <c r="D37" s="27" t="s">
        <v>404</v>
      </c>
      <c r="E37" s="27" t="s">
        <v>152</v>
      </c>
      <c r="F37" s="27"/>
      <c r="G37" s="27"/>
      <c r="H37" s="27"/>
      <c r="I37" s="27"/>
      <c r="J37" s="13">
        <f>J38</f>
        <v>21022.1</v>
      </c>
      <c r="K37" s="13">
        <f>K38</f>
        <v>21022.1</v>
      </c>
      <c r="L37" s="13">
        <f>L38</f>
        <v>21022.1</v>
      </c>
    </row>
    <row r="38" spans="1:12" ht="15">
      <c r="A38" s="15" t="s">
        <v>236</v>
      </c>
      <c r="B38" s="27" t="s">
        <v>309</v>
      </c>
      <c r="C38" s="27" t="s">
        <v>500</v>
      </c>
      <c r="D38" s="27" t="s">
        <v>404</v>
      </c>
      <c r="E38" s="27" t="s">
        <v>152</v>
      </c>
      <c r="F38" s="27" t="s">
        <v>235</v>
      </c>
      <c r="G38" s="27" t="s">
        <v>525</v>
      </c>
      <c r="H38" s="27" t="s">
        <v>3</v>
      </c>
      <c r="I38" s="27" t="s">
        <v>130</v>
      </c>
      <c r="J38" s="13">
        <f>21022.1</f>
        <v>21022.1</v>
      </c>
      <c r="K38" s="13">
        <f>21022.1</f>
        <v>21022.1</v>
      </c>
      <c r="L38" s="13">
        <f>21022.1</f>
        <v>21022.1</v>
      </c>
    </row>
    <row r="39" spans="1:12" ht="78">
      <c r="A39" s="76" t="s">
        <v>601</v>
      </c>
      <c r="B39" s="27" t="s">
        <v>309</v>
      </c>
      <c r="C39" s="27" t="s">
        <v>500</v>
      </c>
      <c r="D39" s="27" t="s">
        <v>404</v>
      </c>
      <c r="E39" s="27" t="s">
        <v>347</v>
      </c>
      <c r="F39" s="27"/>
      <c r="G39" s="27"/>
      <c r="H39" s="27"/>
      <c r="I39" s="27"/>
      <c r="J39" s="13">
        <f>J40</f>
        <v>18747.6</v>
      </c>
      <c r="K39" s="13">
        <f>K40</f>
        <v>18747.6</v>
      </c>
      <c r="L39" s="13">
        <f>L40</f>
        <v>18747.6</v>
      </c>
    </row>
    <row r="40" spans="1:12" ht="15">
      <c r="A40" s="15" t="s">
        <v>236</v>
      </c>
      <c r="B40" s="27" t="s">
        <v>309</v>
      </c>
      <c r="C40" s="27" t="s">
        <v>500</v>
      </c>
      <c r="D40" s="27" t="s">
        <v>404</v>
      </c>
      <c r="E40" s="27" t="s">
        <v>347</v>
      </c>
      <c r="F40" s="27" t="s">
        <v>235</v>
      </c>
      <c r="G40" s="27" t="s">
        <v>525</v>
      </c>
      <c r="H40" s="27" t="s">
        <v>3</v>
      </c>
      <c r="I40" s="27" t="s">
        <v>130</v>
      </c>
      <c r="J40" s="13">
        <v>18747.6</v>
      </c>
      <c r="K40" s="13">
        <v>18747.6</v>
      </c>
      <c r="L40" s="13">
        <v>18747.6</v>
      </c>
    </row>
    <row r="41" spans="1:12" ht="101.25" customHeight="1">
      <c r="A41" s="34" t="s">
        <v>13</v>
      </c>
      <c r="B41" s="27" t="s">
        <v>309</v>
      </c>
      <c r="C41" s="27" t="s">
        <v>500</v>
      </c>
      <c r="D41" s="27" t="s">
        <v>404</v>
      </c>
      <c r="E41" s="27" t="s">
        <v>204</v>
      </c>
      <c r="F41" s="27"/>
      <c r="G41" s="27"/>
      <c r="H41" s="27"/>
      <c r="I41" s="27"/>
      <c r="J41" s="13">
        <f>J42</f>
        <v>224856.7</v>
      </c>
      <c r="K41" s="13">
        <f>K42</f>
        <v>224856.7</v>
      </c>
      <c r="L41" s="13">
        <f>L42</f>
        <v>224856.7</v>
      </c>
    </row>
    <row r="42" spans="1:12" ht="15">
      <c r="A42" s="15" t="s">
        <v>236</v>
      </c>
      <c r="B42" s="27" t="s">
        <v>309</v>
      </c>
      <c r="C42" s="27" t="s">
        <v>500</v>
      </c>
      <c r="D42" s="27" t="s">
        <v>404</v>
      </c>
      <c r="E42" s="27" t="s">
        <v>204</v>
      </c>
      <c r="F42" s="27" t="s">
        <v>235</v>
      </c>
      <c r="G42" s="27" t="s">
        <v>525</v>
      </c>
      <c r="H42" s="27" t="s">
        <v>3</v>
      </c>
      <c r="I42" s="27" t="s">
        <v>130</v>
      </c>
      <c r="J42" s="13">
        <f>171846.1+42349+2304.4+5500+2750+107.2</f>
        <v>224856.7</v>
      </c>
      <c r="K42" s="13">
        <f>171846.1+42349+2304.4+5500+2750+107.2</f>
        <v>224856.7</v>
      </c>
      <c r="L42" s="13">
        <f>171846.1+42349+2304.4+5500+2750+107.2</f>
        <v>224856.7</v>
      </c>
    </row>
    <row r="43" spans="1:12" s="47" customFormat="1" ht="30.75">
      <c r="A43" s="7" t="s">
        <v>428</v>
      </c>
      <c r="B43" s="27" t="s">
        <v>309</v>
      </c>
      <c r="C43" s="27" t="s">
        <v>500</v>
      </c>
      <c r="D43" s="27" t="s">
        <v>525</v>
      </c>
      <c r="E43" s="27"/>
      <c r="F43" s="71"/>
      <c r="G43" s="71"/>
      <c r="H43" s="71"/>
      <c r="I43" s="71"/>
      <c r="J43" s="13">
        <f>J44</f>
        <v>4623.599999999999</v>
      </c>
      <c r="K43" s="13">
        <f>K44</f>
        <v>4623.599999999999</v>
      </c>
      <c r="L43" s="13">
        <f>L44</f>
        <v>4623.599999999999</v>
      </c>
    </row>
    <row r="44" spans="1:12" ht="78">
      <c r="A44" s="76" t="s">
        <v>176</v>
      </c>
      <c r="B44" s="27" t="s">
        <v>309</v>
      </c>
      <c r="C44" s="27" t="s">
        <v>500</v>
      </c>
      <c r="D44" s="27" t="s">
        <v>525</v>
      </c>
      <c r="E44" s="27" t="s">
        <v>502</v>
      </c>
      <c r="F44" s="27"/>
      <c r="G44" s="27"/>
      <c r="H44" s="27"/>
      <c r="I44" s="27"/>
      <c r="J44" s="13">
        <f>J45+J46</f>
        <v>4623.599999999999</v>
      </c>
      <c r="K44" s="13">
        <f>K45+K46</f>
        <v>4623.599999999999</v>
      </c>
      <c r="L44" s="13">
        <f>L45+L46</f>
        <v>4623.599999999999</v>
      </c>
    </row>
    <row r="45" spans="1:12" ht="15">
      <c r="A45" s="15" t="s">
        <v>236</v>
      </c>
      <c r="B45" s="27" t="s">
        <v>309</v>
      </c>
      <c r="C45" s="27" t="s">
        <v>500</v>
      </c>
      <c r="D45" s="27" t="s">
        <v>525</v>
      </c>
      <c r="E45" s="27" t="s">
        <v>502</v>
      </c>
      <c r="F45" s="27" t="s">
        <v>235</v>
      </c>
      <c r="G45" s="27" t="s">
        <v>525</v>
      </c>
      <c r="H45" s="27" t="s">
        <v>3</v>
      </c>
      <c r="I45" s="27" t="s">
        <v>130</v>
      </c>
      <c r="J45" s="13">
        <v>4437.4</v>
      </c>
      <c r="K45" s="13">
        <v>4437.4</v>
      </c>
      <c r="L45" s="13">
        <v>4437.4</v>
      </c>
    </row>
    <row r="46" spans="1:12" ht="46.5">
      <c r="A46" s="102" t="s">
        <v>415</v>
      </c>
      <c r="B46" s="27" t="s">
        <v>309</v>
      </c>
      <c r="C46" s="27" t="s">
        <v>500</v>
      </c>
      <c r="D46" s="27" t="s">
        <v>525</v>
      </c>
      <c r="E46" s="27" t="s">
        <v>502</v>
      </c>
      <c r="F46" s="27" t="s">
        <v>235</v>
      </c>
      <c r="G46" s="27" t="s">
        <v>301</v>
      </c>
      <c r="H46" s="27" t="s">
        <v>404</v>
      </c>
      <c r="I46" s="27" t="s">
        <v>186</v>
      </c>
      <c r="J46" s="13">
        <v>186.2</v>
      </c>
      <c r="K46" s="13">
        <v>186.2</v>
      </c>
      <c r="L46" s="13">
        <v>186.2</v>
      </c>
    </row>
    <row r="47" spans="1:12" s="47" customFormat="1" ht="30.75">
      <c r="A47" s="7" t="s">
        <v>232</v>
      </c>
      <c r="B47" s="27" t="s">
        <v>309</v>
      </c>
      <c r="C47" s="27" t="s">
        <v>500</v>
      </c>
      <c r="D47" s="27" t="s">
        <v>356</v>
      </c>
      <c r="E47" s="27"/>
      <c r="F47" s="71"/>
      <c r="G47" s="71"/>
      <c r="H47" s="71"/>
      <c r="I47" s="71"/>
      <c r="J47" s="13">
        <f aca="true" t="shared" si="4" ref="J47:L48">J48</f>
        <v>9171.7</v>
      </c>
      <c r="K47" s="13">
        <f t="shared" si="4"/>
        <v>9171.7</v>
      </c>
      <c r="L47" s="13">
        <f t="shared" si="4"/>
        <v>9171.7</v>
      </c>
    </row>
    <row r="48" spans="1:12" ht="78">
      <c r="A48" s="6" t="s">
        <v>176</v>
      </c>
      <c r="B48" s="27" t="s">
        <v>309</v>
      </c>
      <c r="C48" s="27" t="s">
        <v>500</v>
      </c>
      <c r="D48" s="27" t="s">
        <v>356</v>
      </c>
      <c r="E48" s="27" t="s">
        <v>502</v>
      </c>
      <c r="F48" s="27"/>
      <c r="G48" s="27"/>
      <c r="H48" s="27"/>
      <c r="I48" s="27"/>
      <c r="J48" s="13">
        <f t="shared" si="4"/>
        <v>9171.7</v>
      </c>
      <c r="K48" s="13">
        <f t="shared" si="4"/>
        <v>9171.7</v>
      </c>
      <c r="L48" s="13">
        <f t="shared" si="4"/>
        <v>9171.7</v>
      </c>
    </row>
    <row r="49" spans="1:12" ht="15">
      <c r="A49" s="15" t="s">
        <v>236</v>
      </c>
      <c r="B49" s="27" t="s">
        <v>309</v>
      </c>
      <c r="C49" s="27" t="s">
        <v>500</v>
      </c>
      <c r="D49" s="27" t="s">
        <v>356</v>
      </c>
      <c r="E49" s="27" t="s">
        <v>502</v>
      </c>
      <c r="F49" s="27" t="s">
        <v>235</v>
      </c>
      <c r="G49" s="27" t="s">
        <v>525</v>
      </c>
      <c r="H49" s="27" t="s">
        <v>3</v>
      </c>
      <c r="I49" s="27" t="s">
        <v>130</v>
      </c>
      <c r="J49" s="13">
        <v>9171.7</v>
      </c>
      <c r="K49" s="13">
        <v>9171.7</v>
      </c>
      <c r="L49" s="13">
        <v>9171.7</v>
      </c>
    </row>
    <row r="50" spans="1:12" ht="15">
      <c r="A50" s="146" t="s">
        <v>20</v>
      </c>
      <c r="B50" s="27" t="s">
        <v>309</v>
      </c>
      <c r="C50" s="27" t="s">
        <v>500</v>
      </c>
      <c r="D50" s="27" t="s">
        <v>387</v>
      </c>
      <c r="E50" s="27"/>
      <c r="F50" s="27"/>
      <c r="G50" s="27"/>
      <c r="H50" s="27"/>
      <c r="I50" s="27"/>
      <c r="J50" s="13">
        <f aca="true" t="shared" si="5" ref="J50:L51">J51</f>
        <v>3447.9</v>
      </c>
      <c r="K50" s="13">
        <f t="shared" si="5"/>
        <v>3447.9</v>
      </c>
      <c r="L50" s="13">
        <f t="shared" si="5"/>
        <v>3447.9</v>
      </c>
    </row>
    <row r="51" spans="1:12" ht="108.75">
      <c r="A51" s="147" t="s">
        <v>13</v>
      </c>
      <c r="B51" s="27" t="s">
        <v>309</v>
      </c>
      <c r="C51" s="27" t="s">
        <v>500</v>
      </c>
      <c r="D51" s="27" t="s">
        <v>387</v>
      </c>
      <c r="E51" s="27" t="s">
        <v>204</v>
      </c>
      <c r="F51" s="27"/>
      <c r="G51" s="27"/>
      <c r="H51" s="27"/>
      <c r="I51" s="27"/>
      <c r="J51" s="13">
        <f t="shared" si="5"/>
        <v>3447.9</v>
      </c>
      <c r="K51" s="13">
        <f t="shared" si="5"/>
        <v>3447.9</v>
      </c>
      <c r="L51" s="13">
        <f t="shared" si="5"/>
        <v>3447.9</v>
      </c>
    </row>
    <row r="52" spans="1:12" ht="30.75">
      <c r="A52" s="116" t="s">
        <v>189</v>
      </c>
      <c r="B52" s="27" t="s">
        <v>309</v>
      </c>
      <c r="C52" s="27" t="s">
        <v>500</v>
      </c>
      <c r="D52" s="27" t="s">
        <v>387</v>
      </c>
      <c r="E52" s="27" t="s">
        <v>204</v>
      </c>
      <c r="F52" s="27" t="s">
        <v>235</v>
      </c>
      <c r="G52" s="27" t="s">
        <v>525</v>
      </c>
      <c r="H52" s="27" t="s">
        <v>387</v>
      </c>
      <c r="I52" s="27" t="s">
        <v>425</v>
      </c>
      <c r="J52" s="13">
        <v>3447.9</v>
      </c>
      <c r="K52" s="13">
        <v>3447.9</v>
      </c>
      <c r="L52" s="13">
        <v>3447.9</v>
      </c>
    </row>
    <row r="53" spans="1:12" ht="48" customHeight="1">
      <c r="A53" s="118" t="s">
        <v>479</v>
      </c>
      <c r="B53" s="27" t="s">
        <v>309</v>
      </c>
      <c r="C53" s="27" t="s">
        <v>500</v>
      </c>
      <c r="D53" s="27" t="s">
        <v>128</v>
      </c>
      <c r="E53" s="27" t="s">
        <v>205</v>
      </c>
      <c r="F53" s="27"/>
      <c r="G53" s="27"/>
      <c r="H53" s="27"/>
      <c r="I53" s="27"/>
      <c r="J53" s="13">
        <f>J54</f>
        <v>15553.4</v>
      </c>
      <c r="K53" s="13">
        <f>K54</f>
        <v>16248.9</v>
      </c>
      <c r="L53" s="13">
        <f>L54</f>
        <v>15848.3</v>
      </c>
    </row>
    <row r="54" spans="1:12" ht="15">
      <c r="A54" s="15" t="s">
        <v>236</v>
      </c>
      <c r="B54" s="27" t="s">
        <v>309</v>
      </c>
      <c r="C54" s="27" t="s">
        <v>500</v>
      </c>
      <c r="D54" s="27" t="s">
        <v>128</v>
      </c>
      <c r="E54" s="27" t="s">
        <v>205</v>
      </c>
      <c r="F54" s="27" t="s">
        <v>235</v>
      </c>
      <c r="G54" s="27" t="s">
        <v>525</v>
      </c>
      <c r="H54" s="27" t="s">
        <v>3</v>
      </c>
      <c r="I54" s="27" t="s">
        <v>130</v>
      </c>
      <c r="J54" s="13">
        <f>4162.4+324.5+11079.9-13.4</f>
        <v>15553.4</v>
      </c>
      <c r="K54" s="13">
        <f>4162.4+324.5+11761.5+0.5</f>
        <v>16248.9</v>
      </c>
      <c r="L54" s="13">
        <f>4162.4+324.5+11368.9-7.5</f>
        <v>15848.3</v>
      </c>
    </row>
    <row r="55" spans="1:12" ht="79.5" customHeight="1">
      <c r="A55" s="6" t="s">
        <v>154</v>
      </c>
      <c r="B55" s="27" t="s">
        <v>309</v>
      </c>
      <c r="C55" s="27" t="s">
        <v>500</v>
      </c>
      <c r="D55" s="27" t="s">
        <v>308</v>
      </c>
      <c r="E55" s="27"/>
      <c r="F55" s="27"/>
      <c r="G55" s="27"/>
      <c r="H55" s="27"/>
      <c r="I55" s="27"/>
      <c r="J55" s="13">
        <f aca="true" t="shared" si="6" ref="J55:L56">J56</f>
        <v>0</v>
      </c>
      <c r="K55" s="13">
        <f t="shared" si="6"/>
        <v>0</v>
      </c>
      <c r="L55" s="13">
        <f t="shared" si="6"/>
        <v>0</v>
      </c>
    </row>
    <row r="56" spans="1:12" ht="96" customHeight="1">
      <c r="A56" s="6" t="s">
        <v>554</v>
      </c>
      <c r="B56" s="27" t="s">
        <v>309</v>
      </c>
      <c r="C56" s="27" t="s">
        <v>500</v>
      </c>
      <c r="D56" s="27" t="s">
        <v>308</v>
      </c>
      <c r="E56" s="27" t="s">
        <v>72</v>
      </c>
      <c r="F56" s="27"/>
      <c r="G56" s="27"/>
      <c r="H56" s="27"/>
      <c r="I56" s="27"/>
      <c r="J56" s="13">
        <f t="shared" si="6"/>
        <v>0</v>
      </c>
      <c r="K56" s="13">
        <f t="shared" si="6"/>
        <v>0</v>
      </c>
      <c r="L56" s="13">
        <f t="shared" si="6"/>
        <v>0</v>
      </c>
    </row>
    <row r="57" spans="1:12" ht="15">
      <c r="A57" s="15" t="s">
        <v>236</v>
      </c>
      <c r="B57" s="27" t="s">
        <v>309</v>
      </c>
      <c r="C57" s="27" t="s">
        <v>500</v>
      </c>
      <c r="D57" s="27" t="s">
        <v>308</v>
      </c>
      <c r="E57" s="27" t="s">
        <v>72</v>
      </c>
      <c r="F57" s="27" t="s">
        <v>235</v>
      </c>
      <c r="G57" s="27" t="s">
        <v>525</v>
      </c>
      <c r="H57" s="27" t="s">
        <v>3</v>
      </c>
      <c r="I57" s="27" t="s">
        <v>130</v>
      </c>
      <c r="J57" s="141"/>
      <c r="K57" s="141"/>
      <c r="L57" s="141"/>
    </row>
    <row r="58" spans="1:12" ht="78">
      <c r="A58" s="81" t="s">
        <v>370</v>
      </c>
      <c r="B58" s="27" t="s">
        <v>309</v>
      </c>
      <c r="C58" s="27" t="s">
        <v>500</v>
      </c>
      <c r="D58" s="16" t="s">
        <v>187</v>
      </c>
      <c r="E58" s="27"/>
      <c r="F58" s="27"/>
      <c r="G58" s="27"/>
      <c r="H58" s="27"/>
      <c r="I58" s="27"/>
      <c r="J58" s="13">
        <f aca="true" t="shared" si="7" ref="J58:L59">J59</f>
        <v>0</v>
      </c>
      <c r="K58" s="13">
        <f t="shared" si="7"/>
        <v>0</v>
      </c>
      <c r="L58" s="13">
        <f t="shared" si="7"/>
        <v>0</v>
      </c>
    </row>
    <row r="59" spans="1:12" ht="156">
      <c r="A59" s="6" t="s">
        <v>391</v>
      </c>
      <c r="B59" s="27" t="s">
        <v>309</v>
      </c>
      <c r="C59" s="27" t="s">
        <v>500</v>
      </c>
      <c r="D59" s="16" t="s">
        <v>187</v>
      </c>
      <c r="E59" s="27" t="s">
        <v>152</v>
      </c>
      <c r="F59" s="27"/>
      <c r="G59" s="27"/>
      <c r="H59" s="27"/>
      <c r="I59" s="27"/>
      <c r="J59" s="13">
        <f t="shared" si="7"/>
        <v>0</v>
      </c>
      <c r="K59" s="13">
        <f t="shared" si="7"/>
        <v>0</v>
      </c>
      <c r="L59" s="13">
        <f t="shared" si="7"/>
        <v>0</v>
      </c>
    </row>
    <row r="60" spans="1:12" ht="15">
      <c r="A60" s="15" t="s">
        <v>236</v>
      </c>
      <c r="B60" s="27" t="s">
        <v>309</v>
      </c>
      <c r="C60" s="27" t="s">
        <v>500</v>
      </c>
      <c r="D60" s="16" t="s">
        <v>187</v>
      </c>
      <c r="E60" s="27" t="s">
        <v>152</v>
      </c>
      <c r="F60" s="27" t="s">
        <v>235</v>
      </c>
      <c r="G60" s="27" t="s">
        <v>525</v>
      </c>
      <c r="H60" s="27" t="s">
        <v>3</v>
      </c>
      <c r="I60" s="27" t="s">
        <v>130</v>
      </c>
      <c r="J60" s="141">
        <f>21022.1-21022.1</f>
        <v>0</v>
      </c>
      <c r="K60" s="141">
        <f>21022.1-21022.1</f>
        <v>0</v>
      </c>
      <c r="L60" s="141">
        <f>21022.1-21022.1</f>
        <v>0</v>
      </c>
    </row>
    <row r="61" spans="1:12" ht="46.5">
      <c r="A61" s="81" t="s">
        <v>589</v>
      </c>
      <c r="B61" s="27" t="s">
        <v>309</v>
      </c>
      <c r="C61" s="27" t="s">
        <v>500</v>
      </c>
      <c r="D61" s="79" t="s">
        <v>586</v>
      </c>
      <c r="E61" s="27"/>
      <c r="F61" s="27"/>
      <c r="G61" s="27"/>
      <c r="H61" s="27"/>
      <c r="I61" s="27"/>
      <c r="J61" s="141">
        <f aca="true" t="shared" si="8" ref="J61:L62">J62</f>
        <v>0</v>
      </c>
      <c r="K61" s="141">
        <f t="shared" si="8"/>
        <v>1816.3</v>
      </c>
      <c r="L61" s="141">
        <f t="shared" si="8"/>
        <v>0</v>
      </c>
    </row>
    <row r="62" spans="1:12" ht="46.5">
      <c r="A62" s="76" t="s">
        <v>588</v>
      </c>
      <c r="B62" s="27" t="s">
        <v>309</v>
      </c>
      <c r="C62" s="27" t="s">
        <v>500</v>
      </c>
      <c r="D62" s="79" t="s">
        <v>586</v>
      </c>
      <c r="E62" s="79" t="s">
        <v>587</v>
      </c>
      <c r="F62" s="27"/>
      <c r="G62" s="27"/>
      <c r="H62" s="27"/>
      <c r="I62" s="27"/>
      <c r="J62" s="141">
        <f t="shared" si="8"/>
        <v>0</v>
      </c>
      <c r="K62" s="141">
        <f t="shared" si="8"/>
        <v>1816.3</v>
      </c>
      <c r="L62" s="141">
        <f t="shared" si="8"/>
        <v>0</v>
      </c>
    </row>
    <row r="63" spans="1:12" ht="15">
      <c r="A63" s="15" t="s">
        <v>236</v>
      </c>
      <c r="B63" s="27" t="s">
        <v>309</v>
      </c>
      <c r="C63" s="27" t="s">
        <v>500</v>
      </c>
      <c r="D63" s="79" t="s">
        <v>586</v>
      </c>
      <c r="E63" s="79" t="s">
        <v>587</v>
      </c>
      <c r="F63" s="27" t="s">
        <v>235</v>
      </c>
      <c r="G63" s="27" t="s">
        <v>525</v>
      </c>
      <c r="H63" s="27" t="s">
        <v>3</v>
      </c>
      <c r="I63" s="27" t="s">
        <v>130</v>
      </c>
      <c r="J63" s="141">
        <v>0</v>
      </c>
      <c r="K63" s="141">
        <f>1780+36.3</f>
        <v>1816.3</v>
      </c>
      <c r="L63" s="141">
        <v>0</v>
      </c>
    </row>
    <row r="64" spans="1:12" ht="30.75">
      <c r="A64" s="6" t="s">
        <v>105</v>
      </c>
      <c r="B64" s="27" t="s">
        <v>309</v>
      </c>
      <c r="C64" s="27" t="s">
        <v>500</v>
      </c>
      <c r="D64" s="27" t="s">
        <v>2</v>
      </c>
      <c r="E64" s="27"/>
      <c r="F64" s="27"/>
      <c r="G64" s="27"/>
      <c r="H64" s="27"/>
      <c r="I64" s="27"/>
      <c r="J64" s="13">
        <f aca="true" t="shared" si="9" ref="J64:L65">J65</f>
        <v>7844.500000000001</v>
      </c>
      <c r="K64" s="13">
        <f t="shared" si="9"/>
        <v>7844.5</v>
      </c>
      <c r="L64" s="13">
        <f t="shared" si="9"/>
        <v>3137.3</v>
      </c>
    </row>
    <row r="65" spans="1:12" ht="93">
      <c r="A65" s="6" t="s">
        <v>234</v>
      </c>
      <c r="B65" s="27" t="s">
        <v>309</v>
      </c>
      <c r="C65" s="27" t="s">
        <v>500</v>
      </c>
      <c r="D65" s="27" t="s">
        <v>2</v>
      </c>
      <c r="E65" s="27" t="s">
        <v>433</v>
      </c>
      <c r="F65" s="27"/>
      <c r="G65" s="27"/>
      <c r="H65" s="27"/>
      <c r="I65" s="27"/>
      <c r="J65" s="13">
        <f t="shared" si="9"/>
        <v>7844.500000000001</v>
      </c>
      <c r="K65" s="13">
        <f t="shared" si="9"/>
        <v>7844.5</v>
      </c>
      <c r="L65" s="13">
        <f t="shared" si="9"/>
        <v>3137.3</v>
      </c>
    </row>
    <row r="66" spans="1:12" ht="15">
      <c r="A66" s="15" t="s">
        <v>236</v>
      </c>
      <c r="B66" s="27" t="s">
        <v>309</v>
      </c>
      <c r="C66" s="27" t="s">
        <v>500</v>
      </c>
      <c r="D66" s="27" t="s">
        <v>2</v>
      </c>
      <c r="E66" s="27" t="s">
        <v>433</v>
      </c>
      <c r="F66" s="27" t="s">
        <v>235</v>
      </c>
      <c r="G66" s="27" t="s">
        <v>525</v>
      </c>
      <c r="H66" s="27" t="s">
        <v>3</v>
      </c>
      <c r="I66" s="27" t="s">
        <v>130</v>
      </c>
      <c r="J66" s="13">
        <f>6710.1+279.6+0.7+854+0.1</f>
        <v>7844.500000000001</v>
      </c>
      <c r="K66" s="13">
        <f>4322.4+180.1+0.5+3341.2+0.3</f>
        <v>7844.5</v>
      </c>
      <c r="L66" s="13">
        <f>3137+0.3</f>
        <v>3137.3</v>
      </c>
    </row>
    <row r="67" spans="1:12" ht="30.75">
      <c r="A67" s="6" t="s">
        <v>42</v>
      </c>
      <c r="B67" s="27" t="s">
        <v>309</v>
      </c>
      <c r="C67" s="27" t="s">
        <v>500</v>
      </c>
      <c r="D67" s="27" t="s">
        <v>116</v>
      </c>
      <c r="E67" s="27"/>
      <c r="F67" s="27"/>
      <c r="G67" s="27"/>
      <c r="H67" s="27"/>
      <c r="I67" s="27"/>
      <c r="J67" s="13">
        <f aca="true" t="shared" si="10" ref="J67:L68">J68</f>
        <v>0</v>
      </c>
      <c r="K67" s="13">
        <f t="shared" si="10"/>
        <v>863.1</v>
      </c>
      <c r="L67" s="13">
        <f t="shared" si="10"/>
        <v>1238.4</v>
      </c>
    </row>
    <row r="68" spans="1:12" ht="54.75" customHeight="1">
      <c r="A68" s="6" t="s">
        <v>643</v>
      </c>
      <c r="B68" s="27" t="s">
        <v>309</v>
      </c>
      <c r="C68" s="27" t="s">
        <v>500</v>
      </c>
      <c r="D68" s="27" t="s">
        <v>116</v>
      </c>
      <c r="E68" s="27" t="s">
        <v>460</v>
      </c>
      <c r="F68" s="27"/>
      <c r="G68" s="27"/>
      <c r="H68" s="27"/>
      <c r="I68" s="27"/>
      <c r="J68" s="13">
        <f t="shared" si="10"/>
        <v>0</v>
      </c>
      <c r="K68" s="13">
        <f t="shared" si="10"/>
        <v>863.1</v>
      </c>
      <c r="L68" s="13">
        <f t="shared" si="10"/>
        <v>1238.4</v>
      </c>
    </row>
    <row r="69" spans="1:12" ht="15">
      <c r="A69" s="15" t="s">
        <v>236</v>
      </c>
      <c r="B69" s="27" t="s">
        <v>309</v>
      </c>
      <c r="C69" s="27" t="s">
        <v>500</v>
      </c>
      <c r="D69" s="27" t="s">
        <v>116</v>
      </c>
      <c r="E69" s="27" t="s">
        <v>460</v>
      </c>
      <c r="F69" s="27" t="s">
        <v>235</v>
      </c>
      <c r="G69" s="27" t="s">
        <v>525</v>
      </c>
      <c r="H69" s="27" t="s">
        <v>3</v>
      </c>
      <c r="I69" s="27" t="s">
        <v>130</v>
      </c>
      <c r="J69" s="13">
        <f>1340.9+400.5+3.5-1741.4-3.5</f>
        <v>0</v>
      </c>
      <c r="K69" s="13">
        <f>861.4+1.7</f>
        <v>863.1</v>
      </c>
      <c r="L69" s="13">
        <f>1235.9+2.5</f>
        <v>1238.4</v>
      </c>
    </row>
    <row r="70" spans="1:12" ht="30.75">
      <c r="A70" s="6" t="s">
        <v>320</v>
      </c>
      <c r="B70" s="27" t="s">
        <v>309</v>
      </c>
      <c r="C70" s="27" t="s">
        <v>500</v>
      </c>
      <c r="D70" s="27" t="s">
        <v>520</v>
      </c>
      <c r="E70" s="27"/>
      <c r="F70" s="27"/>
      <c r="G70" s="27"/>
      <c r="H70" s="27"/>
      <c r="I70" s="27"/>
      <c r="J70" s="13">
        <f aca="true" t="shared" si="11" ref="J70:L71">J71</f>
        <v>0</v>
      </c>
      <c r="K70" s="13">
        <f t="shared" si="11"/>
        <v>3310.1</v>
      </c>
      <c r="L70" s="13">
        <f t="shared" si="11"/>
        <v>19602.1</v>
      </c>
    </row>
    <row r="71" spans="1:12" ht="46.5">
      <c r="A71" s="6" t="s">
        <v>32</v>
      </c>
      <c r="B71" s="27" t="s">
        <v>309</v>
      </c>
      <c r="C71" s="27" t="s">
        <v>500</v>
      </c>
      <c r="D71" s="27" t="s">
        <v>520</v>
      </c>
      <c r="E71" s="27" t="s">
        <v>432</v>
      </c>
      <c r="F71" s="27"/>
      <c r="G71" s="27"/>
      <c r="H71" s="27"/>
      <c r="I71" s="27"/>
      <c r="J71" s="13">
        <f t="shared" si="11"/>
        <v>0</v>
      </c>
      <c r="K71" s="13">
        <f t="shared" si="11"/>
        <v>3310.1</v>
      </c>
      <c r="L71" s="13">
        <f t="shared" si="11"/>
        <v>19602.1</v>
      </c>
    </row>
    <row r="72" spans="1:12" ht="15">
      <c r="A72" s="15" t="s">
        <v>236</v>
      </c>
      <c r="B72" s="27" t="s">
        <v>309</v>
      </c>
      <c r="C72" s="27" t="s">
        <v>500</v>
      </c>
      <c r="D72" s="27" t="s">
        <v>520</v>
      </c>
      <c r="E72" s="27" t="s">
        <v>432</v>
      </c>
      <c r="F72" s="27" t="s">
        <v>235</v>
      </c>
      <c r="G72" s="27" t="s">
        <v>525</v>
      </c>
      <c r="H72" s="27" t="s">
        <v>3</v>
      </c>
      <c r="I72" s="27" t="s">
        <v>130</v>
      </c>
      <c r="J72" s="13">
        <f>2164.3+90.2+100.6-2254.5-100.6</f>
        <v>0</v>
      </c>
      <c r="K72" s="13">
        <f>21323+888+990.7-19042.2-849.4</f>
        <v>3310.1</v>
      </c>
      <c r="L72" s="13">
        <f>18764.1+838</f>
        <v>19602.1</v>
      </c>
    </row>
    <row r="73" spans="1:12" s="47" customFormat="1" ht="30.75">
      <c r="A73" s="1" t="s">
        <v>531</v>
      </c>
      <c r="B73" s="71" t="s">
        <v>309</v>
      </c>
      <c r="C73" s="71" t="s">
        <v>359</v>
      </c>
      <c r="D73" s="71"/>
      <c r="E73" s="71"/>
      <c r="F73" s="71"/>
      <c r="G73" s="71"/>
      <c r="H73" s="71"/>
      <c r="I73" s="71"/>
      <c r="J73" s="42">
        <f>J74+J80+J87+J90+J99+J77+J102+J105</f>
        <v>224665.70000000004</v>
      </c>
      <c r="K73" s="42">
        <f>K74+K80+K87+K90+K99+K77+K102+K105</f>
        <v>221043.60000000006</v>
      </c>
      <c r="L73" s="42">
        <f>L74+L80+L87+L90+L99+L77+L102+L105</f>
        <v>222768.10000000006</v>
      </c>
    </row>
    <row r="74" spans="1:12" s="47" customFormat="1" ht="30.75">
      <c r="A74" s="7" t="s">
        <v>390</v>
      </c>
      <c r="B74" s="27" t="s">
        <v>309</v>
      </c>
      <c r="C74" s="27" t="s">
        <v>359</v>
      </c>
      <c r="D74" s="27" t="s">
        <v>380</v>
      </c>
      <c r="E74" s="27"/>
      <c r="F74" s="71"/>
      <c r="G74" s="71"/>
      <c r="H74" s="71"/>
      <c r="I74" s="71"/>
      <c r="J74" s="13">
        <f aca="true" t="shared" si="12" ref="J74:L75">J75</f>
        <v>510</v>
      </c>
      <c r="K74" s="13">
        <f t="shared" si="12"/>
        <v>510</v>
      </c>
      <c r="L74" s="13">
        <f t="shared" si="12"/>
        <v>510</v>
      </c>
    </row>
    <row r="75" spans="1:12" s="47" customFormat="1" ht="15">
      <c r="A75" s="6" t="s">
        <v>465</v>
      </c>
      <c r="B75" s="27" t="s">
        <v>309</v>
      </c>
      <c r="C75" s="27" t="s">
        <v>359</v>
      </c>
      <c r="D75" s="27" t="s">
        <v>380</v>
      </c>
      <c r="E75" s="27" t="s">
        <v>213</v>
      </c>
      <c r="F75" s="27"/>
      <c r="G75" s="27"/>
      <c r="H75" s="27"/>
      <c r="I75" s="27"/>
      <c r="J75" s="13">
        <f t="shared" si="12"/>
        <v>510</v>
      </c>
      <c r="K75" s="13">
        <f t="shared" si="12"/>
        <v>510</v>
      </c>
      <c r="L75" s="13">
        <f t="shared" si="12"/>
        <v>510</v>
      </c>
    </row>
    <row r="76" spans="1:12" s="47" customFormat="1" ht="15">
      <c r="A76" s="15" t="s">
        <v>236</v>
      </c>
      <c r="B76" s="27" t="s">
        <v>309</v>
      </c>
      <c r="C76" s="27" t="s">
        <v>359</v>
      </c>
      <c r="D76" s="27" t="s">
        <v>380</v>
      </c>
      <c r="E76" s="27" t="s">
        <v>213</v>
      </c>
      <c r="F76" s="27" t="s">
        <v>235</v>
      </c>
      <c r="G76" s="27" t="s">
        <v>525</v>
      </c>
      <c r="H76" s="27" t="s">
        <v>380</v>
      </c>
      <c r="I76" s="27" t="s">
        <v>130</v>
      </c>
      <c r="J76" s="13">
        <v>510</v>
      </c>
      <c r="K76" s="13">
        <v>510</v>
      </c>
      <c r="L76" s="13">
        <v>510</v>
      </c>
    </row>
    <row r="77" spans="1:12" s="47" customFormat="1" ht="15">
      <c r="A77" s="7" t="s">
        <v>244</v>
      </c>
      <c r="B77" s="27" t="s">
        <v>309</v>
      </c>
      <c r="C77" s="27" t="s">
        <v>359</v>
      </c>
      <c r="D77" s="27" t="s">
        <v>69</v>
      </c>
      <c r="E77" s="27"/>
      <c r="F77" s="71"/>
      <c r="G77" s="71"/>
      <c r="H77" s="71"/>
      <c r="I77" s="71"/>
      <c r="J77" s="13">
        <f aca="true" t="shared" si="13" ref="J77:L78">J78</f>
        <v>60</v>
      </c>
      <c r="K77" s="13">
        <f t="shared" si="13"/>
        <v>60</v>
      </c>
      <c r="L77" s="13">
        <f t="shared" si="13"/>
        <v>60</v>
      </c>
    </row>
    <row r="78" spans="1:12" s="47" customFormat="1" ht="46.5">
      <c r="A78" s="6" t="s">
        <v>10</v>
      </c>
      <c r="B78" s="27" t="s">
        <v>309</v>
      </c>
      <c r="C78" s="27" t="s">
        <v>359</v>
      </c>
      <c r="D78" s="27" t="s">
        <v>69</v>
      </c>
      <c r="E78" s="27" t="s">
        <v>517</v>
      </c>
      <c r="F78" s="27"/>
      <c r="G78" s="27"/>
      <c r="H78" s="27"/>
      <c r="I78" s="27"/>
      <c r="J78" s="13">
        <f t="shared" si="13"/>
        <v>60</v>
      </c>
      <c r="K78" s="13">
        <f t="shared" si="13"/>
        <v>60</v>
      </c>
      <c r="L78" s="13">
        <f t="shared" si="13"/>
        <v>60</v>
      </c>
    </row>
    <row r="79" spans="1:12" s="47" customFormat="1" ht="30.75">
      <c r="A79" s="15" t="s">
        <v>242</v>
      </c>
      <c r="B79" s="27" t="s">
        <v>309</v>
      </c>
      <c r="C79" s="27" t="s">
        <v>359</v>
      </c>
      <c r="D79" s="27" t="s">
        <v>69</v>
      </c>
      <c r="E79" s="27" t="s">
        <v>517</v>
      </c>
      <c r="F79" s="27" t="s">
        <v>235</v>
      </c>
      <c r="G79" s="27" t="s">
        <v>301</v>
      </c>
      <c r="H79" s="27" t="s">
        <v>69</v>
      </c>
      <c r="I79" s="27" t="s">
        <v>117</v>
      </c>
      <c r="J79" s="13">
        <v>60</v>
      </c>
      <c r="K79" s="13">
        <v>60</v>
      </c>
      <c r="L79" s="13">
        <v>60</v>
      </c>
    </row>
    <row r="80" spans="1:12" s="47" customFormat="1" ht="30.75">
      <c r="A80" s="7" t="s">
        <v>293</v>
      </c>
      <c r="B80" s="27" t="s">
        <v>309</v>
      </c>
      <c r="C80" s="27" t="s">
        <v>359</v>
      </c>
      <c r="D80" s="27" t="s">
        <v>404</v>
      </c>
      <c r="E80" s="27"/>
      <c r="F80" s="71"/>
      <c r="G80" s="71"/>
      <c r="H80" s="71"/>
      <c r="I80" s="71"/>
      <c r="J80" s="13">
        <f>J81+J85+J83</f>
        <v>214973.60000000003</v>
      </c>
      <c r="K80" s="13">
        <f>K81+K85+K83</f>
        <v>216084.00000000006</v>
      </c>
      <c r="L80" s="13">
        <f>L81+L85+L83</f>
        <v>216084.00000000006</v>
      </c>
    </row>
    <row r="81" spans="1:12" s="47" customFormat="1" ht="15">
      <c r="A81" s="6" t="s">
        <v>78</v>
      </c>
      <c r="B81" s="27" t="s">
        <v>309</v>
      </c>
      <c r="C81" s="27" t="s">
        <v>359</v>
      </c>
      <c r="D81" s="27" t="s">
        <v>404</v>
      </c>
      <c r="E81" s="27" t="s">
        <v>211</v>
      </c>
      <c r="F81" s="27"/>
      <c r="G81" s="27"/>
      <c r="H81" s="27"/>
      <c r="I81" s="27"/>
      <c r="J81" s="13">
        <f>J82</f>
        <v>49740.8</v>
      </c>
      <c r="K81" s="13">
        <f>K82</f>
        <v>50851.2</v>
      </c>
      <c r="L81" s="13">
        <f>L82</f>
        <v>50851.2</v>
      </c>
    </row>
    <row r="82" spans="1:12" s="47" customFormat="1" ht="15">
      <c r="A82" s="15" t="s">
        <v>236</v>
      </c>
      <c r="B82" s="27" t="s">
        <v>309</v>
      </c>
      <c r="C82" s="27" t="s">
        <v>359</v>
      </c>
      <c r="D82" s="27" t="s">
        <v>404</v>
      </c>
      <c r="E82" s="27" t="s">
        <v>211</v>
      </c>
      <c r="F82" s="27" t="s">
        <v>235</v>
      </c>
      <c r="G82" s="27" t="s">
        <v>525</v>
      </c>
      <c r="H82" s="27" t="s">
        <v>380</v>
      </c>
      <c r="I82" s="27" t="s">
        <v>130</v>
      </c>
      <c r="J82" s="13">
        <f>62225.5-J84</f>
        <v>49740.8</v>
      </c>
      <c r="K82" s="13">
        <f>63335.9-K84</f>
        <v>50851.2</v>
      </c>
      <c r="L82" s="13">
        <f>63335.9-L84</f>
        <v>50851.2</v>
      </c>
    </row>
    <row r="83" spans="1:12" s="47" customFormat="1" ht="78">
      <c r="A83" s="76" t="s">
        <v>601</v>
      </c>
      <c r="B83" s="27" t="s">
        <v>309</v>
      </c>
      <c r="C83" s="27" t="s">
        <v>359</v>
      </c>
      <c r="D83" s="27" t="s">
        <v>404</v>
      </c>
      <c r="E83" s="27" t="s">
        <v>347</v>
      </c>
      <c r="F83" s="27"/>
      <c r="G83" s="27"/>
      <c r="H83" s="27"/>
      <c r="I83" s="27"/>
      <c r="J83" s="13">
        <f>J84</f>
        <v>12484.7</v>
      </c>
      <c r="K83" s="13">
        <f>K84</f>
        <v>12484.7</v>
      </c>
      <c r="L83" s="13">
        <f>L84</f>
        <v>12484.7</v>
      </c>
    </row>
    <row r="84" spans="1:12" s="47" customFormat="1" ht="15">
      <c r="A84" s="15" t="s">
        <v>236</v>
      </c>
      <c r="B84" s="27" t="s">
        <v>309</v>
      </c>
      <c r="C84" s="27" t="s">
        <v>359</v>
      </c>
      <c r="D84" s="27" t="s">
        <v>404</v>
      </c>
      <c r="E84" s="27" t="s">
        <v>347</v>
      </c>
      <c r="F84" s="27" t="s">
        <v>235</v>
      </c>
      <c r="G84" s="27" t="s">
        <v>525</v>
      </c>
      <c r="H84" s="27" t="s">
        <v>380</v>
      </c>
      <c r="I84" s="27" t="s">
        <v>130</v>
      </c>
      <c r="J84" s="13">
        <v>12484.7</v>
      </c>
      <c r="K84" s="13">
        <v>12484.7</v>
      </c>
      <c r="L84" s="13">
        <v>12484.7</v>
      </c>
    </row>
    <row r="85" spans="1:12" ht="108.75">
      <c r="A85" s="34" t="s">
        <v>13</v>
      </c>
      <c r="B85" s="27" t="s">
        <v>309</v>
      </c>
      <c r="C85" s="27" t="s">
        <v>359</v>
      </c>
      <c r="D85" s="27" t="s">
        <v>404</v>
      </c>
      <c r="E85" s="27" t="s">
        <v>204</v>
      </c>
      <c r="F85" s="27"/>
      <c r="G85" s="27"/>
      <c r="H85" s="27"/>
      <c r="I85" s="27"/>
      <c r="J85" s="13">
        <f>J86</f>
        <v>152748.10000000003</v>
      </c>
      <c r="K85" s="13">
        <f>K86</f>
        <v>152748.10000000003</v>
      </c>
      <c r="L85" s="13">
        <f>L86</f>
        <v>152748.10000000003</v>
      </c>
    </row>
    <row r="86" spans="1:12" ht="15">
      <c r="A86" s="15" t="s">
        <v>236</v>
      </c>
      <c r="B86" s="27" t="s">
        <v>309</v>
      </c>
      <c r="C86" s="27" t="s">
        <v>359</v>
      </c>
      <c r="D86" s="27" t="s">
        <v>404</v>
      </c>
      <c r="E86" s="27" t="s">
        <v>204</v>
      </c>
      <c r="F86" s="27" t="s">
        <v>235</v>
      </c>
      <c r="G86" s="27" t="s">
        <v>525</v>
      </c>
      <c r="H86" s="27" t="s">
        <v>380</v>
      </c>
      <c r="I86" s="27" t="s">
        <v>130</v>
      </c>
      <c r="J86" s="13">
        <f>111765.6+39175.3+1807.2</f>
        <v>152748.10000000003</v>
      </c>
      <c r="K86" s="13">
        <f>111765.6+39175.3+1807.2</f>
        <v>152748.10000000003</v>
      </c>
      <c r="L86" s="13">
        <f>111765.6+39175.3+1807.2</f>
        <v>152748.10000000003</v>
      </c>
    </row>
    <row r="87" spans="1:12" s="47" customFormat="1" ht="30.75">
      <c r="A87" s="7" t="s">
        <v>428</v>
      </c>
      <c r="B87" s="27" t="s">
        <v>309</v>
      </c>
      <c r="C87" s="27" t="s">
        <v>359</v>
      </c>
      <c r="D87" s="27" t="s">
        <v>525</v>
      </c>
      <c r="E87" s="27"/>
      <c r="F87" s="71"/>
      <c r="G87" s="71"/>
      <c r="H87" s="71"/>
      <c r="I87" s="71"/>
      <c r="J87" s="13">
        <f aca="true" t="shared" si="14" ref="J87:L88">J88</f>
        <v>4389.6</v>
      </c>
      <c r="K87" s="13">
        <f t="shared" si="14"/>
        <v>4389.6</v>
      </c>
      <c r="L87" s="13">
        <f t="shared" si="14"/>
        <v>4389.6</v>
      </c>
    </row>
    <row r="88" spans="1:12" ht="78">
      <c r="A88" s="6" t="s">
        <v>176</v>
      </c>
      <c r="B88" s="27" t="s">
        <v>309</v>
      </c>
      <c r="C88" s="27" t="s">
        <v>359</v>
      </c>
      <c r="D88" s="27" t="s">
        <v>525</v>
      </c>
      <c r="E88" s="27" t="s">
        <v>502</v>
      </c>
      <c r="F88" s="27"/>
      <c r="G88" s="27"/>
      <c r="H88" s="27"/>
      <c r="I88" s="27"/>
      <c r="J88" s="13">
        <f t="shared" si="14"/>
        <v>4389.6</v>
      </c>
      <c r="K88" s="13">
        <f t="shared" si="14"/>
        <v>4389.6</v>
      </c>
      <c r="L88" s="13">
        <f t="shared" si="14"/>
        <v>4389.6</v>
      </c>
    </row>
    <row r="89" spans="1:12" ht="15">
      <c r="A89" s="15" t="s">
        <v>236</v>
      </c>
      <c r="B89" s="27" t="s">
        <v>309</v>
      </c>
      <c r="C89" s="27" t="s">
        <v>359</v>
      </c>
      <c r="D89" s="27" t="s">
        <v>525</v>
      </c>
      <c r="E89" s="27" t="s">
        <v>502</v>
      </c>
      <c r="F89" s="27" t="s">
        <v>235</v>
      </c>
      <c r="G89" s="27" t="s">
        <v>525</v>
      </c>
      <c r="H89" s="27" t="s">
        <v>380</v>
      </c>
      <c r="I89" s="27" t="s">
        <v>130</v>
      </c>
      <c r="J89" s="13">
        <v>4389.6</v>
      </c>
      <c r="K89" s="13">
        <v>4389.6</v>
      </c>
      <c r="L89" s="13">
        <v>4389.6</v>
      </c>
    </row>
    <row r="90" spans="1:12" ht="30.75">
      <c r="A90" s="7" t="s">
        <v>644</v>
      </c>
      <c r="B90" s="27" t="s">
        <v>309</v>
      </c>
      <c r="C90" s="27" t="s">
        <v>359</v>
      </c>
      <c r="D90" s="27" t="s">
        <v>356</v>
      </c>
      <c r="E90" s="27"/>
      <c r="F90" s="27"/>
      <c r="G90" s="27"/>
      <c r="H90" s="27"/>
      <c r="I90" s="27"/>
      <c r="J90" s="13">
        <f>J97+J95+J91+J93</f>
        <v>2432.5</v>
      </c>
      <c r="K90" s="13">
        <f>K97</f>
        <v>0</v>
      </c>
      <c r="L90" s="13">
        <f>L97</f>
        <v>0</v>
      </c>
    </row>
    <row r="91" spans="1:12" ht="30.75">
      <c r="A91" s="7" t="s">
        <v>368</v>
      </c>
      <c r="B91" s="27" t="s">
        <v>309</v>
      </c>
      <c r="C91" s="27" t="s">
        <v>359</v>
      </c>
      <c r="D91" s="27" t="s">
        <v>356</v>
      </c>
      <c r="E91" s="27" t="s">
        <v>81</v>
      </c>
      <c r="F91" s="27"/>
      <c r="G91" s="27"/>
      <c r="H91" s="27"/>
      <c r="I91" s="27"/>
      <c r="J91" s="13">
        <f>J92</f>
        <v>0</v>
      </c>
      <c r="K91" s="13">
        <f>K92</f>
        <v>0</v>
      </c>
      <c r="L91" s="13">
        <f>L92</f>
        <v>0</v>
      </c>
    </row>
    <row r="92" spans="1:12" ht="15">
      <c r="A92" s="15" t="s">
        <v>506</v>
      </c>
      <c r="B92" s="27" t="s">
        <v>309</v>
      </c>
      <c r="C92" s="27" t="s">
        <v>359</v>
      </c>
      <c r="D92" s="27" t="s">
        <v>356</v>
      </c>
      <c r="E92" s="27" t="s">
        <v>81</v>
      </c>
      <c r="F92" s="27" t="s">
        <v>84</v>
      </c>
      <c r="G92" s="27" t="s">
        <v>525</v>
      </c>
      <c r="H92" s="27" t="s">
        <v>380</v>
      </c>
      <c r="I92" s="27" t="s">
        <v>331</v>
      </c>
      <c r="J92" s="13"/>
      <c r="K92" s="13"/>
      <c r="L92" s="13"/>
    </row>
    <row r="93" spans="1:12" ht="30.75">
      <c r="A93" s="6" t="s">
        <v>333</v>
      </c>
      <c r="B93" s="27" t="s">
        <v>309</v>
      </c>
      <c r="C93" s="27" t="s">
        <v>359</v>
      </c>
      <c r="D93" s="27" t="s">
        <v>356</v>
      </c>
      <c r="E93" s="27" t="s">
        <v>352</v>
      </c>
      <c r="F93" s="27"/>
      <c r="G93" s="27"/>
      <c r="H93" s="27"/>
      <c r="I93" s="27"/>
      <c r="J93" s="13">
        <f>J94</f>
        <v>0</v>
      </c>
      <c r="K93" s="13">
        <f>K94</f>
        <v>0</v>
      </c>
      <c r="L93" s="13">
        <f>L94</f>
        <v>0</v>
      </c>
    </row>
    <row r="94" spans="1:12" ht="15">
      <c r="A94" s="15" t="s">
        <v>236</v>
      </c>
      <c r="B94" s="27" t="s">
        <v>309</v>
      </c>
      <c r="C94" s="27" t="s">
        <v>359</v>
      </c>
      <c r="D94" s="27" t="s">
        <v>356</v>
      </c>
      <c r="E94" s="27" t="s">
        <v>352</v>
      </c>
      <c r="F94" s="27" t="s">
        <v>235</v>
      </c>
      <c r="G94" s="27" t="s">
        <v>525</v>
      </c>
      <c r="H94" s="27" t="s">
        <v>380</v>
      </c>
      <c r="I94" s="27" t="s">
        <v>130</v>
      </c>
      <c r="J94" s="13"/>
      <c r="K94" s="13"/>
      <c r="L94" s="13"/>
    </row>
    <row r="95" spans="1:12" ht="15">
      <c r="A95" s="6" t="s">
        <v>258</v>
      </c>
      <c r="B95" s="27" t="s">
        <v>309</v>
      </c>
      <c r="C95" s="27" t="s">
        <v>359</v>
      </c>
      <c r="D95" s="27" t="s">
        <v>356</v>
      </c>
      <c r="E95" s="16" t="s">
        <v>157</v>
      </c>
      <c r="F95" s="27"/>
      <c r="G95" s="27"/>
      <c r="H95" s="27"/>
      <c r="I95" s="27"/>
      <c r="J95" s="13">
        <f>J96</f>
        <v>0</v>
      </c>
      <c r="K95" s="13">
        <f>K96</f>
        <v>0</v>
      </c>
      <c r="L95" s="13">
        <f>L96</f>
        <v>0</v>
      </c>
    </row>
    <row r="96" spans="1:12" ht="15">
      <c r="A96" s="15" t="s">
        <v>506</v>
      </c>
      <c r="B96" s="27" t="s">
        <v>309</v>
      </c>
      <c r="C96" s="27" t="s">
        <v>359</v>
      </c>
      <c r="D96" s="27" t="s">
        <v>356</v>
      </c>
      <c r="E96" s="16" t="s">
        <v>157</v>
      </c>
      <c r="F96" s="27" t="s">
        <v>84</v>
      </c>
      <c r="G96" s="27" t="s">
        <v>525</v>
      </c>
      <c r="H96" s="27" t="s">
        <v>380</v>
      </c>
      <c r="I96" s="27" t="s">
        <v>331</v>
      </c>
      <c r="J96" s="13"/>
      <c r="K96" s="13"/>
      <c r="L96" s="13"/>
    </row>
    <row r="97" spans="1:12" ht="46.5">
      <c r="A97" s="6" t="s">
        <v>160</v>
      </c>
      <c r="B97" s="27" t="s">
        <v>309</v>
      </c>
      <c r="C97" s="27" t="s">
        <v>359</v>
      </c>
      <c r="D97" s="27" t="s">
        <v>356</v>
      </c>
      <c r="E97" s="27" t="s">
        <v>515</v>
      </c>
      <c r="F97" s="27"/>
      <c r="G97" s="27"/>
      <c r="H97" s="27"/>
      <c r="I97" s="27"/>
      <c r="J97" s="13">
        <f>J98</f>
        <v>2432.5</v>
      </c>
      <c r="K97" s="13">
        <f>K98</f>
        <v>0</v>
      </c>
      <c r="L97" s="13">
        <f>L98</f>
        <v>0</v>
      </c>
    </row>
    <row r="98" spans="1:12" ht="15">
      <c r="A98" s="15" t="s">
        <v>506</v>
      </c>
      <c r="B98" s="27" t="s">
        <v>309</v>
      </c>
      <c r="C98" s="27" t="s">
        <v>359</v>
      </c>
      <c r="D98" s="27" t="s">
        <v>356</v>
      </c>
      <c r="E98" s="27" t="s">
        <v>515</v>
      </c>
      <c r="F98" s="27" t="s">
        <v>84</v>
      </c>
      <c r="G98" s="27" t="s">
        <v>525</v>
      </c>
      <c r="H98" s="27" t="s">
        <v>380</v>
      </c>
      <c r="I98" s="27" t="s">
        <v>331</v>
      </c>
      <c r="J98" s="13">
        <v>2432.5</v>
      </c>
      <c r="K98" s="13">
        <v>0</v>
      </c>
      <c r="L98" s="13">
        <v>0</v>
      </c>
    </row>
    <row r="99" spans="1:12" ht="30.75">
      <c r="A99" s="7" t="s">
        <v>570</v>
      </c>
      <c r="B99" s="27" t="s">
        <v>309</v>
      </c>
      <c r="C99" s="27" t="s">
        <v>359</v>
      </c>
      <c r="D99" s="27" t="s">
        <v>387</v>
      </c>
      <c r="E99" s="27"/>
      <c r="F99" s="27"/>
      <c r="G99" s="27"/>
      <c r="H99" s="27"/>
      <c r="I99" s="27"/>
      <c r="J99" s="13">
        <f aca="true" t="shared" si="15" ref="J99:L100">J100</f>
        <v>2300</v>
      </c>
      <c r="K99" s="13">
        <f t="shared" si="15"/>
        <v>0</v>
      </c>
      <c r="L99" s="13">
        <f t="shared" si="15"/>
        <v>0</v>
      </c>
    </row>
    <row r="100" spans="1:12" ht="15">
      <c r="A100" s="6" t="s">
        <v>59</v>
      </c>
      <c r="B100" s="27" t="s">
        <v>309</v>
      </c>
      <c r="C100" s="27" t="s">
        <v>359</v>
      </c>
      <c r="D100" s="27" t="s">
        <v>387</v>
      </c>
      <c r="E100" s="27" t="s">
        <v>276</v>
      </c>
      <c r="F100" s="27"/>
      <c r="G100" s="27"/>
      <c r="H100" s="27"/>
      <c r="I100" s="27"/>
      <c r="J100" s="13">
        <f t="shared" si="15"/>
        <v>2300</v>
      </c>
      <c r="K100" s="13">
        <f t="shared" si="15"/>
        <v>0</v>
      </c>
      <c r="L100" s="13">
        <f t="shared" si="15"/>
        <v>0</v>
      </c>
    </row>
    <row r="101" spans="1:12" ht="15">
      <c r="A101" s="15" t="s">
        <v>506</v>
      </c>
      <c r="B101" s="27" t="s">
        <v>309</v>
      </c>
      <c r="C101" s="27" t="s">
        <v>359</v>
      </c>
      <c r="D101" s="27" t="s">
        <v>387</v>
      </c>
      <c r="E101" s="27" t="s">
        <v>276</v>
      </c>
      <c r="F101" s="27" t="s">
        <v>84</v>
      </c>
      <c r="G101" s="27" t="s">
        <v>525</v>
      </c>
      <c r="H101" s="27" t="s">
        <v>380</v>
      </c>
      <c r="I101" s="27" t="s">
        <v>331</v>
      </c>
      <c r="J101" s="13">
        <v>2300</v>
      </c>
      <c r="K101" s="13">
        <v>0</v>
      </c>
      <c r="L101" s="13">
        <v>0</v>
      </c>
    </row>
    <row r="102" spans="1:12" ht="62.25">
      <c r="A102" s="105" t="s">
        <v>584</v>
      </c>
      <c r="B102" s="79" t="s">
        <v>309</v>
      </c>
      <c r="C102" s="79" t="s">
        <v>359</v>
      </c>
      <c r="D102" s="79" t="s">
        <v>301</v>
      </c>
      <c r="E102" s="27"/>
      <c r="F102" s="27"/>
      <c r="G102" s="27"/>
      <c r="H102" s="27"/>
      <c r="I102" s="27"/>
      <c r="J102" s="13">
        <f aca="true" t="shared" si="16" ref="J102:L103">J103</f>
        <v>0</v>
      </c>
      <c r="K102" s="13">
        <f t="shared" si="16"/>
        <v>0</v>
      </c>
      <c r="L102" s="13">
        <f t="shared" si="16"/>
        <v>1174.4</v>
      </c>
    </row>
    <row r="103" spans="1:12" ht="62.25">
      <c r="A103" s="76" t="s">
        <v>583</v>
      </c>
      <c r="B103" s="79" t="s">
        <v>309</v>
      </c>
      <c r="C103" s="79" t="s">
        <v>359</v>
      </c>
      <c r="D103" s="79" t="s">
        <v>301</v>
      </c>
      <c r="E103" s="79" t="s">
        <v>585</v>
      </c>
      <c r="F103" s="27"/>
      <c r="G103" s="27"/>
      <c r="H103" s="27"/>
      <c r="I103" s="27"/>
      <c r="J103" s="13">
        <f t="shared" si="16"/>
        <v>0</v>
      </c>
      <c r="K103" s="13">
        <f t="shared" si="16"/>
        <v>0</v>
      </c>
      <c r="L103" s="13">
        <f t="shared" si="16"/>
        <v>1174.4</v>
      </c>
    </row>
    <row r="104" spans="1:12" ht="15">
      <c r="A104" s="15" t="s">
        <v>236</v>
      </c>
      <c r="B104" s="79" t="s">
        <v>309</v>
      </c>
      <c r="C104" s="79" t="s">
        <v>359</v>
      </c>
      <c r="D104" s="79" t="s">
        <v>301</v>
      </c>
      <c r="E104" s="79" t="s">
        <v>585</v>
      </c>
      <c r="F104" s="79" t="s">
        <v>235</v>
      </c>
      <c r="G104" s="79" t="s">
        <v>525</v>
      </c>
      <c r="H104" s="79" t="s">
        <v>380</v>
      </c>
      <c r="I104" s="79" t="s">
        <v>130</v>
      </c>
      <c r="J104" s="13">
        <v>0</v>
      </c>
      <c r="K104" s="13">
        <v>0</v>
      </c>
      <c r="L104" s="13">
        <f>660+514.4</f>
        <v>1174.4</v>
      </c>
    </row>
    <row r="105" spans="1:12" ht="62.25">
      <c r="A105" s="76" t="s">
        <v>602</v>
      </c>
      <c r="B105" s="79" t="s">
        <v>309</v>
      </c>
      <c r="C105" s="79" t="s">
        <v>359</v>
      </c>
      <c r="D105" s="79" t="s">
        <v>424</v>
      </c>
      <c r="E105" s="79"/>
      <c r="F105" s="79"/>
      <c r="G105" s="79"/>
      <c r="H105" s="79"/>
      <c r="I105" s="79"/>
      <c r="J105" s="13">
        <f aca="true" t="shared" si="17" ref="J105:L106">J106</f>
        <v>0</v>
      </c>
      <c r="K105" s="13">
        <f t="shared" si="17"/>
        <v>0</v>
      </c>
      <c r="L105" s="13">
        <f t="shared" si="17"/>
        <v>550.1</v>
      </c>
    </row>
    <row r="106" spans="1:12" ht="62.25">
      <c r="A106" s="76" t="s">
        <v>581</v>
      </c>
      <c r="B106" s="27" t="s">
        <v>309</v>
      </c>
      <c r="C106" s="27" t="s">
        <v>359</v>
      </c>
      <c r="D106" s="27" t="s">
        <v>424</v>
      </c>
      <c r="E106" s="79" t="s">
        <v>582</v>
      </c>
      <c r="F106" s="27"/>
      <c r="G106" s="27"/>
      <c r="H106" s="27"/>
      <c r="I106" s="27"/>
      <c r="J106" s="13">
        <f t="shared" si="17"/>
        <v>0</v>
      </c>
      <c r="K106" s="13">
        <f t="shared" si="17"/>
        <v>0</v>
      </c>
      <c r="L106" s="13">
        <f t="shared" si="17"/>
        <v>550.1</v>
      </c>
    </row>
    <row r="107" spans="1:12" ht="15">
      <c r="A107" s="15" t="s">
        <v>236</v>
      </c>
      <c r="B107" s="27" t="s">
        <v>309</v>
      </c>
      <c r="C107" s="27" t="s">
        <v>359</v>
      </c>
      <c r="D107" s="27" t="s">
        <v>424</v>
      </c>
      <c r="E107" s="79" t="s">
        <v>582</v>
      </c>
      <c r="F107" s="27" t="s">
        <v>235</v>
      </c>
      <c r="G107" s="27" t="s">
        <v>525</v>
      </c>
      <c r="H107" s="27" t="s">
        <v>380</v>
      </c>
      <c r="I107" s="27" t="s">
        <v>130</v>
      </c>
      <c r="J107" s="13">
        <v>0</v>
      </c>
      <c r="K107" s="13">
        <v>0</v>
      </c>
      <c r="L107" s="13">
        <f>550+0.1</f>
        <v>550.1</v>
      </c>
    </row>
    <row r="108" spans="1:12" ht="30.75">
      <c r="A108" s="1" t="s">
        <v>569</v>
      </c>
      <c r="B108" s="71" t="s">
        <v>309</v>
      </c>
      <c r="C108" s="71" t="s">
        <v>440</v>
      </c>
      <c r="D108" s="71"/>
      <c r="E108" s="71"/>
      <c r="F108" s="71"/>
      <c r="G108" s="27"/>
      <c r="H108" s="27"/>
      <c r="I108" s="27"/>
      <c r="J108" s="42">
        <f>J109+J112+J117+J120+J122</f>
        <v>38514.5</v>
      </c>
      <c r="K108" s="42">
        <f>K109+K112+K117+K120+K122</f>
        <v>38522.6</v>
      </c>
      <c r="L108" s="42">
        <f>L109+L112+L117+L120+L122</f>
        <v>40075.5</v>
      </c>
    </row>
    <row r="109" spans="1:12" ht="30.75">
      <c r="A109" s="7" t="s">
        <v>390</v>
      </c>
      <c r="B109" s="27" t="s">
        <v>309</v>
      </c>
      <c r="C109" s="27" t="s">
        <v>440</v>
      </c>
      <c r="D109" s="27" t="s">
        <v>380</v>
      </c>
      <c r="E109" s="27"/>
      <c r="F109" s="27"/>
      <c r="G109" s="13"/>
      <c r="H109" s="13"/>
      <c r="I109" s="13"/>
      <c r="J109" s="13">
        <f aca="true" t="shared" si="18" ref="J109:L110">J110</f>
        <v>120</v>
      </c>
      <c r="K109" s="13">
        <f t="shared" si="18"/>
        <v>120</v>
      </c>
      <c r="L109" s="13">
        <f t="shared" si="18"/>
        <v>120</v>
      </c>
    </row>
    <row r="110" spans="1:12" ht="15">
      <c r="A110" s="6" t="s">
        <v>465</v>
      </c>
      <c r="B110" s="27" t="s">
        <v>309</v>
      </c>
      <c r="C110" s="27" t="s">
        <v>440</v>
      </c>
      <c r="D110" s="27" t="s">
        <v>380</v>
      </c>
      <c r="E110" s="27" t="s">
        <v>213</v>
      </c>
      <c r="F110" s="27"/>
      <c r="G110" s="13"/>
      <c r="H110" s="13"/>
      <c r="I110" s="13"/>
      <c r="J110" s="13">
        <f t="shared" si="18"/>
        <v>120</v>
      </c>
      <c r="K110" s="13">
        <f t="shared" si="18"/>
        <v>120</v>
      </c>
      <c r="L110" s="13">
        <f t="shared" si="18"/>
        <v>120</v>
      </c>
    </row>
    <row r="111" spans="1:12" ht="15">
      <c r="A111" s="15" t="s">
        <v>236</v>
      </c>
      <c r="B111" s="27" t="s">
        <v>309</v>
      </c>
      <c r="C111" s="27" t="s">
        <v>440</v>
      </c>
      <c r="D111" s="27" t="s">
        <v>380</v>
      </c>
      <c r="E111" s="27" t="s">
        <v>213</v>
      </c>
      <c r="F111" s="27" t="s">
        <v>235</v>
      </c>
      <c r="G111" s="27" t="s">
        <v>525</v>
      </c>
      <c r="H111" s="27" t="s">
        <v>69</v>
      </c>
      <c r="I111" s="27" t="s">
        <v>130</v>
      </c>
      <c r="J111" s="13">
        <v>120</v>
      </c>
      <c r="K111" s="13">
        <v>120</v>
      </c>
      <c r="L111" s="13">
        <v>120</v>
      </c>
    </row>
    <row r="112" spans="1:12" ht="30.75">
      <c r="A112" s="7" t="s">
        <v>293</v>
      </c>
      <c r="B112" s="27" t="s">
        <v>309</v>
      </c>
      <c r="C112" s="27" t="s">
        <v>440</v>
      </c>
      <c r="D112" s="27" t="s">
        <v>404</v>
      </c>
      <c r="E112" s="27"/>
      <c r="F112" s="71"/>
      <c r="G112" s="27"/>
      <c r="H112" s="27"/>
      <c r="I112" s="27"/>
      <c r="J112" s="13">
        <f>J113+J115</f>
        <v>33984.5</v>
      </c>
      <c r="K112" s="13">
        <f>K113+K115</f>
        <v>33992.6</v>
      </c>
      <c r="L112" s="13">
        <f>L113+L115</f>
        <v>33992.6</v>
      </c>
    </row>
    <row r="113" spans="1:12" ht="15">
      <c r="A113" s="6" t="s">
        <v>418</v>
      </c>
      <c r="B113" s="27" t="s">
        <v>309</v>
      </c>
      <c r="C113" s="27" t="s">
        <v>440</v>
      </c>
      <c r="D113" s="27" t="s">
        <v>404</v>
      </c>
      <c r="E113" s="27" t="s">
        <v>183</v>
      </c>
      <c r="F113" s="27"/>
      <c r="G113" s="27"/>
      <c r="H113" s="27"/>
      <c r="I113" s="27"/>
      <c r="J113" s="13">
        <f>J114</f>
        <v>24283.2</v>
      </c>
      <c r="K113" s="13">
        <f>K114</f>
        <v>24291.3</v>
      </c>
      <c r="L113" s="13">
        <f>L114</f>
        <v>24291.3</v>
      </c>
    </row>
    <row r="114" spans="1:12" ht="15">
      <c r="A114" s="15" t="s">
        <v>236</v>
      </c>
      <c r="B114" s="27" t="s">
        <v>309</v>
      </c>
      <c r="C114" s="27" t="s">
        <v>440</v>
      </c>
      <c r="D114" s="27" t="s">
        <v>404</v>
      </c>
      <c r="E114" s="27" t="s">
        <v>183</v>
      </c>
      <c r="F114" s="27" t="s">
        <v>235</v>
      </c>
      <c r="G114" s="27" t="s">
        <v>525</v>
      </c>
      <c r="H114" s="27" t="s">
        <v>69</v>
      </c>
      <c r="I114" s="27" t="s">
        <v>130</v>
      </c>
      <c r="J114" s="13">
        <f>15186.5+18798-J116</f>
        <v>24283.2</v>
      </c>
      <c r="K114" s="13">
        <f>15194.6+18798-K116</f>
        <v>24291.3</v>
      </c>
      <c r="L114" s="13">
        <f>15194.6+18798-L116</f>
        <v>24291.3</v>
      </c>
    </row>
    <row r="115" spans="1:12" ht="78">
      <c r="A115" s="76" t="s">
        <v>601</v>
      </c>
      <c r="B115" s="27" t="s">
        <v>309</v>
      </c>
      <c r="C115" s="27" t="s">
        <v>440</v>
      </c>
      <c r="D115" s="27" t="s">
        <v>404</v>
      </c>
      <c r="E115" s="27" t="s">
        <v>347</v>
      </c>
      <c r="F115" s="27"/>
      <c r="G115" s="27"/>
      <c r="H115" s="27"/>
      <c r="I115" s="27"/>
      <c r="J115" s="13">
        <f>J116</f>
        <v>9701.3</v>
      </c>
      <c r="K115" s="13">
        <f>K116</f>
        <v>9701.3</v>
      </c>
      <c r="L115" s="13">
        <f>L116</f>
        <v>9701.3</v>
      </c>
    </row>
    <row r="116" spans="1:12" ht="15">
      <c r="A116" s="15" t="s">
        <v>236</v>
      </c>
      <c r="B116" s="27" t="s">
        <v>309</v>
      </c>
      <c r="C116" s="27" t="s">
        <v>440</v>
      </c>
      <c r="D116" s="27" t="s">
        <v>404</v>
      </c>
      <c r="E116" s="27" t="s">
        <v>347</v>
      </c>
      <c r="F116" s="27" t="s">
        <v>235</v>
      </c>
      <c r="G116" s="27" t="s">
        <v>525</v>
      </c>
      <c r="H116" s="27" t="s">
        <v>69</v>
      </c>
      <c r="I116" s="27" t="s">
        <v>130</v>
      </c>
      <c r="J116" s="13">
        <v>9701.3</v>
      </c>
      <c r="K116" s="13">
        <v>9701.3</v>
      </c>
      <c r="L116" s="13">
        <v>9701.3</v>
      </c>
    </row>
    <row r="117" spans="1:12" ht="62.25">
      <c r="A117" s="6" t="s">
        <v>348</v>
      </c>
      <c r="B117" s="27" t="s">
        <v>309</v>
      </c>
      <c r="C117" s="27" t="s">
        <v>440</v>
      </c>
      <c r="D117" s="27" t="s">
        <v>525</v>
      </c>
      <c r="E117" s="27"/>
      <c r="F117" s="27"/>
      <c r="G117" s="27"/>
      <c r="H117" s="27"/>
      <c r="I117" s="27"/>
      <c r="J117" s="13">
        <f aca="true" t="shared" si="19" ref="J117:L118">J118</f>
        <v>4410</v>
      </c>
      <c r="K117" s="13">
        <f t="shared" si="19"/>
        <v>4410</v>
      </c>
      <c r="L117" s="13">
        <f t="shared" si="19"/>
        <v>4410</v>
      </c>
    </row>
    <row r="118" spans="1:12" ht="15">
      <c r="A118" s="6" t="s">
        <v>465</v>
      </c>
      <c r="B118" s="27" t="s">
        <v>309</v>
      </c>
      <c r="C118" s="27" t="s">
        <v>440</v>
      </c>
      <c r="D118" s="27" t="s">
        <v>525</v>
      </c>
      <c r="E118" s="27" t="s">
        <v>213</v>
      </c>
      <c r="F118" s="27"/>
      <c r="G118" s="27"/>
      <c r="H118" s="27"/>
      <c r="I118" s="27"/>
      <c r="J118" s="13">
        <f t="shared" si="19"/>
        <v>4410</v>
      </c>
      <c r="K118" s="13">
        <f t="shared" si="19"/>
        <v>4410</v>
      </c>
      <c r="L118" s="13">
        <f t="shared" si="19"/>
        <v>4410</v>
      </c>
    </row>
    <row r="119" spans="1:12" ht="46.5">
      <c r="A119" s="15" t="s">
        <v>452</v>
      </c>
      <c r="B119" s="27" t="s">
        <v>309</v>
      </c>
      <c r="C119" s="27" t="s">
        <v>440</v>
      </c>
      <c r="D119" s="27" t="s">
        <v>525</v>
      </c>
      <c r="E119" s="27" t="s">
        <v>213</v>
      </c>
      <c r="F119" s="27" t="s">
        <v>235</v>
      </c>
      <c r="G119" s="27" t="s">
        <v>525</v>
      </c>
      <c r="H119" s="27" t="s">
        <v>69</v>
      </c>
      <c r="I119" s="27" t="s">
        <v>555</v>
      </c>
      <c r="J119" s="13">
        <v>4410</v>
      </c>
      <c r="K119" s="13">
        <v>4410</v>
      </c>
      <c r="L119" s="13">
        <v>4410</v>
      </c>
    </row>
    <row r="120" spans="1:12" ht="33.75" customHeight="1">
      <c r="A120" s="118" t="s">
        <v>611</v>
      </c>
      <c r="B120" s="27" t="s">
        <v>309</v>
      </c>
      <c r="C120" s="27" t="s">
        <v>440</v>
      </c>
      <c r="D120" s="27" t="s">
        <v>356</v>
      </c>
      <c r="E120" s="27" t="s">
        <v>482</v>
      </c>
      <c r="F120" s="27"/>
      <c r="G120" s="27"/>
      <c r="H120" s="27"/>
      <c r="I120" s="27"/>
      <c r="J120" s="13">
        <f>J121</f>
        <v>0</v>
      </c>
      <c r="K120" s="13">
        <f>K121</f>
        <v>0</v>
      </c>
      <c r="L120" s="13">
        <f>L121</f>
        <v>0</v>
      </c>
    </row>
    <row r="121" spans="1:12" ht="15">
      <c r="A121" s="15" t="s">
        <v>236</v>
      </c>
      <c r="B121" s="27" t="s">
        <v>309</v>
      </c>
      <c r="C121" s="27" t="s">
        <v>440</v>
      </c>
      <c r="D121" s="27" t="s">
        <v>356</v>
      </c>
      <c r="E121" s="27" t="s">
        <v>482</v>
      </c>
      <c r="F121" s="27" t="s">
        <v>235</v>
      </c>
      <c r="G121" s="27" t="s">
        <v>525</v>
      </c>
      <c r="H121" s="27" t="s">
        <v>69</v>
      </c>
      <c r="I121" s="27" t="s">
        <v>130</v>
      </c>
      <c r="J121" s="13"/>
      <c r="K121" s="13"/>
      <c r="L121" s="13"/>
    </row>
    <row r="122" spans="1:12" ht="30.75">
      <c r="A122" s="6" t="s">
        <v>42</v>
      </c>
      <c r="B122" s="27" t="s">
        <v>309</v>
      </c>
      <c r="C122" s="27" t="s">
        <v>440</v>
      </c>
      <c r="D122" s="27" t="s">
        <v>618</v>
      </c>
      <c r="E122" s="27"/>
      <c r="F122" s="27"/>
      <c r="G122" s="27"/>
      <c r="H122" s="27"/>
      <c r="I122" s="27"/>
      <c r="J122" s="13">
        <f aca="true" t="shared" si="20" ref="J122:L123">J123</f>
        <v>0</v>
      </c>
      <c r="K122" s="13">
        <f t="shared" si="20"/>
        <v>0</v>
      </c>
      <c r="L122" s="13">
        <f t="shared" si="20"/>
        <v>1552.9</v>
      </c>
    </row>
    <row r="123" spans="1:12" ht="46.5">
      <c r="A123" s="6" t="s">
        <v>620</v>
      </c>
      <c r="B123" s="27" t="s">
        <v>309</v>
      </c>
      <c r="C123" s="27" t="s">
        <v>440</v>
      </c>
      <c r="D123" s="27" t="s">
        <v>618</v>
      </c>
      <c r="E123" s="27" t="s">
        <v>619</v>
      </c>
      <c r="F123" s="27"/>
      <c r="G123" s="27"/>
      <c r="H123" s="27"/>
      <c r="I123" s="27"/>
      <c r="J123" s="13">
        <f t="shared" si="20"/>
        <v>0</v>
      </c>
      <c r="K123" s="13">
        <f t="shared" si="20"/>
        <v>0</v>
      </c>
      <c r="L123" s="13">
        <f t="shared" si="20"/>
        <v>1552.9</v>
      </c>
    </row>
    <row r="124" spans="1:12" ht="15">
      <c r="A124" s="15" t="s">
        <v>236</v>
      </c>
      <c r="B124" s="27" t="s">
        <v>309</v>
      </c>
      <c r="C124" s="27" t="s">
        <v>440</v>
      </c>
      <c r="D124" s="27" t="s">
        <v>618</v>
      </c>
      <c r="E124" s="27" t="s">
        <v>619</v>
      </c>
      <c r="F124" s="27" t="s">
        <v>235</v>
      </c>
      <c r="G124" s="27" t="s">
        <v>525</v>
      </c>
      <c r="H124" s="27" t="s">
        <v>69</v>
      </c>
      <c r="I124" s="27" t="s">
        <v>130</v>
      </c>
      <c r="J124" s="13">
        <v>0</v>
      </c>
      <c r="K124" s="13">
        <v>0</v>
      </c>
      <c r="L124" s="13">
        <f>1552.7+0.2</f>
        <v>1552.9</v>
      </c>
    </row>
    <row r="125" spans="1:12" ht="15">
      <c r="A125" s="1" t="s">
        <v>510</v>
      </c>
      <c r="B125" s="71" t="s">
        <v>309</v>
      </c>
      <c r="C125" s="71" t="s">
        <v>52</v>
      </c>
      <c r="D125" s="71"/>
      <c r="E125" s="71"/>
      <c r="F125" s="71"/>
      <c r="G125" s="27"/>
      <c r="H125" s="27"/>
      <c r="I125" s="27"/>
      <c r="J125" s="42">
        <f>J126+J130</f>
        <v>105</v>
      </c>
      <c r="K125" s="42">
        <f>K126+K130</f>
        <v>105</v>
      </c>
      <c r="L125" s="42">
        <f>L126+L130</f>
        <v>105</v>
      </c>
    </row>
    <row r="126" spans="1:12" ht="30.75">
      <c r="A126" s="7" t="s">
        <v>202</v>
      </c>
      <c r="B126" s="27" t="s">
        <v>309</v>
      </c>
      <c r="C126" s="27" t="s">
        <v>52</v>
      </c>
      <c r="D126" s="27" t="s">
        <v>380</v>
      </c>
      <c r="E126" s="27"/>
      <c r="F126" s="71"/>
      <c r="G126" s="27"/>
      <c r="H126" s="27"/>
      <c r="I126" s="27"/>
      <c r="J126" s="13">
        <f>J127</f>
        <v>75</v>
      </c>
      <c r="K126" s="13">
        <f>K127</f>
        <v>75</v>
      </c>
      <c r="L126" s="13">
        <f>L127</f>
        <v>75</v>
      </c>
    </row>
    <row r="127" spans="1:12" ht="15">
      <c r="A127" s="6" t="s">
        <v>562</v>
      </c>
      <c r="B127" s="27" t="s">
        <v>309</v>
      </c>
      <c r="C127" s="27" t="s">
        <v>52</v>
      </c>
      <c r="D127" s="27" t="s">
        <v>380</v>
      </c>
      <c r="E127" s="27" t="s">
        <v>468</v>
      </c>
      <c r="F127" s="27"/>
      <c r="G127" s="27"/>
      <c r="H127" s="27"/>
      <c r="I127" s="27"/>
      <c r="J127" s="13">
        <f>J128+J129</f>
        <v>75</v>
      </c>
      <c r="K127" s="13">
        <f>K128+K129</f>
        <v>75</v>
      </c>
      <c r="L127" s="13">
        <f>L128+L129</f>
        <v>75</v>
      </c>
    </row>
    <row r="128" spans="1:12" ht="30.75">
      <c r="A128" s="15" t="s">
        <v>189</v>
      </c>
      <c r="B128" s="27" t="s">
        <v>309</v>
      </c>
      <c r="C128" s="27" t="s">
        <v>52</v>
      </c>
      <c r="D128" s="27" t="s">
        <v>380</v>
      </c>
      <c r="E128" s="27" t="s">
        <v>468</v>
      </c>
      <c r="F128" s="27" t="s">
        <v>235</v>
      </c>
      <c r="G128" s="27" t="s">
        <v>525</v>
      </c>
      <c r="H128" s="27" t="s">
        <v>387</v>
      </c>
      <c r="I128" s="27" t="s">
        <v>425</v>
      </c>
      <c r="J128" s="13">
        <v>60</v>
      </c>
      <c r="K128" s="13">
        <v>60</v>
      </c>
      <c r="L128" s="13">
        <v>60</v>
      </c>
    </row>
    <row r="129" spans="1:12" ht="15">
      <c r="A129" s="31" t="s">
        <v>450</v>
      </c>
      <c r="B129" s="27" t="s">
        <v>309</v>
      </c>
      <c r="C129" s="27" t="s">
        <v>52</v>
      </c>
      <c r="D129" s="27" t="s">
        <v>380</v>
      </c>
      <c r="E129" s="27" t="s">
        <v>468</v>
      </c>
      <c r="F129" s="27" t="s">
        <v>235</v>
      </c>
      <c r="G129" s="27" t="s">
        <v>525</v>
      </c>
      <c r="H129" s="27" t="s">
        <v>387</v>
      </c>
      <c r="I129" s="27" t="s">
        <v>507</v>
      </c>
      <c r="J129" s="13">
        <v>15</v>
      </c>
      <c r="K129" s="13">
        <v>15</v>
      </c>
      <c r="L129" s="13">
        <v>15</v>
      </c>
    </row>
    <row r="130" spans="1:12" ht="30.75">
      <c r="A130" s="7" t="s">
        <v>543</v>
      </c>
      <c r="B130" s="27" t="s">
        <v>309</v>
      </c>
      <c r="C130" s="27" t="s">
        <v>52</v>
      </c>
      <c r="D130" s="27" t="s">
        <v>3</v>
      </c>
      <c r="E130" s="27"/>
      <c r="F130" s="71"/>
      <c r="G130" s="27"/>
      <c r="H130" s="27"/>
      <c r="I130" s="27"/>
      <c r="J130" s="13">
        <f aca="true" t="shared" si="21" ref="J130:L131">J131</f>
        <v>30</v>
      </c>
      <c r="K130" s="13">
        <f t="shared" si="21"/>
        <v>30</v>
      </c>
      <c r="L130" s="13">
        <f t="shared" si="21"/>
        <v>30</v>
      </c>
    </row>
    <row r="131" spans="1:12" ht="15">
      <c r="A131" s="6" t="s">
        <v>562</v>
      </c>
      <c r="B131" s="27" t="s">
        <v>309</v>
      </c>
      <c r="C131" s="27" t="s">
        <v>52</v>
      </c>
      <c r="D131" s="27" t="s">
        <v>3</v>
      </c>
      <c r="E131" s="27" t="s">
        <v>468</v>
      </c>
      <c r="F131" s="27"/>
      <c r="G131" s="27"/>
      <c r="H131" s="27"/>
      <c r="I131" s="27"/>
      <c r="J131" s="13">
        <f t="shared" si="21"/>
        <v>30</v>
      </c>
      <c r="K131" s="13">
        <f t="shared" si="21"/>
        <v>30</v>
      </c>
      <c r="L131" s="13">
        <f t="shared" si="21"/>
        <v>30</v>
      </c>
    </row>
    <row r="132" spans="1:12" ht="15">
      <c r="A132" s="15" t="s">
        <v>345</v>
      </c>
      <c r="B132" s="27" t="s">
        <v>309</v>
      </c>
      <c r="C132" s="27" t="s">
        <v>52</v>
      </c>
      <c r="D132" s="27" t="s">
        <v>3</v>
      </c>
      <c r="E132" s="27" t="s">
        <v>468</v>
      </c>
      <c r="F132" s="27" t="s">
        <v>235</v>
      </c>
      <c r="G132" s="27" t="s">
        <v>525</v>
      </c>
      <c r="H132" s="27" t="s">
        <v>387</v>
      </c>
      <c r="I132" s="27" t="s">
        <v>0</v>
      </c>
      <c r="J132" s="13">
        <v>30</v>
      </c>
      <c r="K132" s="13">
        <v>30</v>
      </c>
      <c r="L132" s="13">
        <v>30</v>
      </c>
    </row>
    <row r="133" spans="1:12" ht="62.25">
      <c r="A133" s="145" t="s">
        <v>45</v>
      </c>
      <c r="B133" s="71" t="s">
        <v>309</v>
      </c>
      <c r="C133" s="71" t="s">
        <v>269</v>
      </c>
      <c r="D133" s="71"/>
      <c r="E133" s="71"/>
      <c r="F133" s="27"/>
      <c r="G133" s="27"/>
      <c r="H133" s="27"/>
      <c r="I133" s="27"/>
      <c r="J133" s="42">
        <f>J134+J140+J155</f>
        <v>19896.3</v>
      </c>
      <c r="K133" s="42">
        <f>K134+K140+K155</f>
        <v>20108.800000000003</v>
      </c>
      <c r="L133" s="42">
        <f>L134+L140+L155</f>
        <v>20108.800000000003</v>
      </c>
    </row>
    <row r="134" spans="1:12" ht="62.25">
      <c r="A134" s="7" t="s">
        <v>151</v>
      </c>
      <c r="B134" s="27" t="s">
        <v>309</v>
      </c>
      <c r="C134" s="27" t="s">
        <v>269</v>
      </c>
      <c r="D134" s="27" t="s">
        <v>380</v>
      </c>
      <c r="E134" s="27"/>
      <c r="F134" s="27"/>
      <c r="G134" s="27"/>
      <c r="H134" s="27"/>
      <c r="I134" s="27"/>
      <c r="J134" s="13">
        <f>J135+J138</f>
        <v>9090.6</v>
      </c>
      <c r="K134" s="13">
        <f>K135+K138</f>
        <v>9303.100000000002</v>
      </c>
      <c r="L134" s="13">
        <f>L135+L138</f>
        <v>9303.100000000002</v>
      </c>
    </row>
    <row r="135" spans="1:12" ht="30.75">
      <c r="A135" s="6" t="s">
        <v>28</v>
      </c>
      <c r="B135" s="27" t="s">
        <v>309</v>
      </c>
      <c r="C135" s="27" t="s">
        <v>269</v>
      </c>
      <c r="D135" s="27" t="s">
        <v>380</v>
      </c>
      <c r="E135" s="27" t="s">
        <v>430</v>
      </c>
      <c r="F135" s="27"/>
      <c r="G135" s="27"/>
      <c r="H135" s="27"/>
      <c r="I135" s="27"/>
      <c r="J135" s="13">
        <f>J136+J137</f>
        <v>6332.8</v>
      </c>
      <c r="K135" s="13">
        <f>K136+K137</f>
        <v>6545.300000000001</v>
      </c>
      <c r="L135" s="13">
        <f>L136+L137</f>
        <v>6545.300000000001</v>
      </c>
    </row>
    <row r="136" spans="1:12" ht="30.75">
      <c r="A136" s="15" t="s">
        <v>544</v>
      </c>
      <c r="B136" s="27" t="s">
        <v>309</v>
      </c>
      <c r="C136" s="27" t="s">
        <v>269</v>
      </c>
      <c r="D136" s="27" t="s">
        <v>380</v>
      </c>
      <c r="E136" s="27" t="s">
        <v>430</v>
      </c>
      <c r="F136" s="27" t="s">
        <v>235</v>
      </c>
      <c r="G136" s="27" t="s">
        <v>525</v>
      </c>
      <c r="H136" s="27" t="s">
        <v>387</v>
      </c>
      <c r="I136" s="27" t="s">
        <v>91</v>
      </c>
      <c r="J136" s="13">
        <f>6899.4+35+2083.6+3.4+2.1-J139</f>
        <v>6265.7</v>
      </c>
      <c r="K136" s="13">
        <f>6899.4+50+2083.6+10.2+4.1-K139</f>
        <v>6289.500000000001</v>
      </c>
      <c r="L136" s="13">
        <f>6899.4+50+2083.6+10.2+4.1-L139</f>
        <v>6289.500000000001</v>
      </c>
    </row>
    <row r="137" spans="1:12" ht="30.75">
      <c r="A137" s="15" t="s">
        <v>189</v>
      </c>
      <c r="B137" s="27" t="s">
        <v>309</v>
      </c>
      <c r="C137" s="27" t="s">
        <v>269</v>
      </c>
      <c r="D137" s="27" t="s">
        <v>380</v>
      </c>
      <c r="E137" s="27" t="s">
        <v>430</v>
      </c>
      <c r="F137" s="27" t="s">
        <v>235</v>
      </c>
      <c r="G137" s="27" t="s">
        <v>525</v>
      </c>
      <c r="H137" s="27" t="s">
        <v>387</v>
      </c>
      <c r="I137" s="27" t="s">
        <v>425</v>
      </c>
      <c r="J137" s="13">
        <f>62.1+5</f>
        <v>67.1</v>
      </c>
      <c r="K137" s="13">
        <f>248.7+7.1</f>
        <v>255.79999999999998</v>
      </c>
      <c r="L137" s="13">
        <f>248.7+7.1</f>
        <v>255.79999999999998</v>
      </c>
    </row>
    <row r="138" spans="1:12" ht="78">
      <c r="A138" s="76" t="s">
        <v>601</v>
      </c>
      <c r="B138" s="27" t="s">
        <v>309</v>
      </c>
      <c r="C138" s="27" t="s">
        <v>269</v>
      </c>
      <c r="D138" s="27" t="s">
        <v>380</v>
      </c>
      <c r="E138" s="27" t="s">
        <v>347</v>
      </c>
      <c r="F138" s="27"/>
      <c r="G138" s="27"/>
      <c r="H138" s="27"/>
      <c r="I138" s="27"/>
      <c r="J138" s="13">
        <f>J139</f>
        <v>2757.8</v>
      </c>
      <c r="K138" s="13">
        <f>K139</f>
        <v>2757.8</v>
      </c>
      <c r="L138" s="13">
        <f>L139</f>
        <v>2757.8</v>
      </c>
    </row>
    <row r="139" spans="1:12" ht="30.75">
      <c r="A139" s="15" t="s">
        <v>544</v>
      </c>
      <c r="B139" s="27" t="s">
        <v>309</v>
      </c>
      <c r="C139" s="27" t="s">
        <v>269</v>
      </c>
      <c r="D139" s="27" t="s">
        <v>380</v>
      </c>
      <c r="E139" s="27" t="s">
        <v>347</v>
      </c>
      <c r="F139" s="27" t="s">
        <v>235</v>
      </c>
      <c r="G139" s="27" t="s">
        <v>525</v>
      </c>
      <c r="H139" s="27" t="s">
        <v>387</v>
      </c>
      <c r="I139" s="27" t="s">
        <v>91</v>
      </c>
      <c r="J139" s="13">
        <v>2757.8</v>
      </c>
      <c r="K139" s="13">
        <v>2757.8</v>
      </c>
      <c r="L139" s="13">
        <v>2757.8</v>
      </c>
    </row>
    <row r="140" spans="1:12" ht="46.5">
      <c r="A140" s="7" t="s">
        <v>405</v>
      </c>
      <c r="B140" s="27" t="s">
        <v>309</v>
      </c>
      <c r="C140" s="27" t="s">
        <v>269</v>
      </c>
      <c r="D140" s="27" t="s">
        <v>3</v>
      </c>
      <c r="E140" s="27"/>
      <c r="F140" s="27"/>
      <c r="G140" s="27"/>
      <c r="H140" s="27"/>
      <c r="I140" s="27"/>
      <c r="J140" s="13">
        <f>J141+J143+J149+J151</f>
        <v>10495.699999999999</v>
      </c>
      <c r="K140" s="13">
        <f>K141+K143+K149+K151</f>
        <v>10495.699999999999</v>
      </c>
      <c r="L140" s="13">
        <f>L141+L143+L149+L151</f>
        <v>10495.699999999999</v>
      </c>
    </row>
    <row r="141" spans="1:12" ht="15">
      <c r="A141" s="6" t="s">
        <v>465</v>
      </c>
      <c r="B141" s="27" t="s">
        <v>309</v>
      </c>
      <c r="C141" s="27" t="s">
        <v>269</v>
      </c>
      <c r="D141" s="27" t="s">
        <v>3</v>
      </c>
      <c r="E141" s="27" t="s">
        <v>213</v>
      </c>
      <c r="F141" s="27"/>
      <c r="G141" s="27"/>
      <c r="H141" s="27"/>
      <c r="I141" s="27"/>
      <c r="J141" s="13">
        <f>J142</f>
        <v>110</v>
      </c>
      <c r="K141" s="13">
        <f>K142</f>
        <v>110</v>
      </c>
      <c r="L141" s="13">
        <f>L142</f>
        <v>110</v>
      </c>
    </row>
    <row r="142" spans="1:12" ht="30.75">
      <c r="A142" s="15" t="s">
        <v>189</v>
      </c>
      <c r="B142" s="27" t="s">
        <v>309</v>
      </c>
      <c r="C142" s="27" t="s">
        <v>269</v>
      </c>
      <c r="D142" s="27" t="s">
        <v>3</v>
      </c>
      <c r="E142" s="27" t="s">
        <v>213</v>
      </c>
      <c r="F142" s="27" t="s">
        <v>235</v>
      </c>
      <c r="G142" s="27" t="s">
        <v>525</v>
      </c>
      <c r="H142" s="27" t="s">
        <v>387</v>
      </c>
      <c r="I142" s="27" t="s">
        <v>425</v>
      </c>
      <c r="J142" s="13">
        <v>110</v>
      </c>
      <c r="K142" s="13">
        <v>110</v>
      </c>
      <c r="L142" s="13">
        <v>110</v>
      </c>
    </row>
    <row r="143" spans="1:12" ht="78">
      <c r="A143" s="76" t="s">
        <v>176</v>
      </c>
      <c r="B143" s="27" t="s">
        <v>309</v>
      </c>
      <c r="C143" s="27" t="s">
        <v>269</v>
      </c>
      <c r="D143" s="27" t="s">
        <v>3</v>
      </c>
      <c r="E143" s="27" t="s">
        <v>502</v>
      </c>
      <c r="F143" s="27"/>
      <c r="G143" s="27"/>
      <c r="H143" s="27"/>
      <c r="I143" s="27"/>
      <c r="J143" s="13">
        <f>J144+J145+J146+J147+J148</f>
        <v>9285.699999999999</v>
      </c>
      <c r="K143" s="13">
        <f>K144+K145+K146+K147+K148</f>
        <v>9285.699999999999</v>
      </c>
      <c r="L143" s="13">
        <f>L144+L145+L146+L147+L148</f>
        <v>9285.699999999999</v>
      </c>
    </row>
    <row r="144" spans="1:12" ht="15">
      <c r="A144" s="15" t="s">
        <v>345</v>
      </c>
      <c r="B144" s="27" t="s">
        <v>309</v>
      </c>
      <c r="C144" s="27" t="s">
        <v>269</v>
      </c>
      <c r="D144" s="27" t="s">
        <v>3</v>
      </c>
      <c r="E144" s="27" t="s">
        <v>502</v>
      </c>
      <c r="F144" s="27" t="s">
        <v>235</v>
      </c>
      <c r="G144" s="27" t="s">
        <v>525</v>
      </c>
      <c r="H144" s="27" t="s">
        <v>387</v>
      </c>
      <c r="I144" s="27" t="s">
        <v>0</v>
      </c>
      <c r="J144" s="13">
        <v>300</v>
      </c>
      <c r="K144" s="13">
        <v>300</v>
      </c>
      <c r="L144" s="13">
        <v>300</v>
      </c>
    </row>
    <row r="145" spans="1:12" ht="34.5" customHeight="1">
      <c r="A145" s="102" t="s">
        <v>415</v>
      </c>
      <c r="B145" s="27" t="s">
        <v>309</v>
      </c>
      <c r="C145" s="27" t="s">
        <v>269</v>
      </c>
      <c r="D145" s="27" t="s">
        <v>3</v>
      </c>
      <c r="E145" s="27" t="s">
        <v>502</v>
      </c>
      <c r="F145" s="27" t="s">
        <v>235</v>
      </c>
      <c r="G145" s="27" t="s">
        <v>301</v>
      </c>
      <c r="H145" s="27" t="s">
        <v>69</v>
      </c>
      <c r="I145" s="27" t="s">
        <v>186</v>
      </c>
      <c r="J145" s="13">
        <v>3136.7</v>
      </c>
      <c r="K145" s="13">
        <v>3136.7</v>
      </c>
      <c r="L145" s="13">
        <v>3136.7</v>
      </c>
    </row>
    <row r="146" spans="1:12" ht="30.75">
      <c r="A146" s="15" t="s">
        <v>189</v>
      </c>
      <c r="B146" s="27" t="s">
        <v>309</v>
      </c>
      <c r="C146" s="27" t="s">
        <v>269</v>
      </c>
      <c r="D146" s="27" t="s">
        <v>3</v>
      </c>
      <c r="E146" s="27" t="s">
        <v>502</v>
      </c>
      <c r="F146" s="27" t="s">
        <v>235</v>
      </c>
      <c r="G146" s="27" t="s">
        <v>301</v>
      </c>
      <c r="H146" s="27" t="s">
        <v>69</v>
      </c>
      <c r="I146" s="27" t="s">
        <v>425</v>
      </c>
      <c r="J146" s="13">
        <v>47.7</v>
      </c>
      <c r="K146" s="13">
        <v>47.7</v>
      </c>
      <c r="L146" s="13">
        <v>47.7</v>
      </c>
    </row>
    <row r="147" spans="1:12" ht="30.75">
      <c r="A147" s="15" t="s">
        <v>189</v>
      </c>
      <c r="B147" s="27" t="s">
        <v>309</v>
      </c>
      <c r="C147" s="27" t="s">
        <v>269</v>
      </c>
      <c r="D147" s="27" t="s">
        <v>3</v>
      </c>
      <c r="E147" s="27" t="s">
        <v>502</v>
      </c>
      <c r="F147" s="27" t="s">
        <v>235</v>
      </c>
      <c r="G147" s="27" t="s">
        <v>301</v>
      </c>
      <c r="H147" s="27" t="s">
        <v>404</v>
      </c>
      <c r="I147" s="27" t="s">
        <v>425</v>
      </c>
      <c r="J147" s="13">
        <v>31.6</v>
      </c>
      <c r="K147" s="13">
        <v>31.6</v>
      </c>
      <c r="L147" s="13">
        <v>31.6</v>
      </c>
    </row>
    <row r="148" spans="1:12" ht="37.5" customHeight="1">
      <c r="A148" s="102" t="s">
        <v>415</v>
      </c>
      <c r="B148" s="27" t="s">
        <v>309</v>
      </c>
      <c r="C148" s="27" t="s">
        <v>269</v>
      </c>
      <c r="D148" s="27" t="s">
        <v>3</v>
      </c>
      <c r="E148" s="27" t="s">
        <v>502</v>
      </c>
      <c r="F148" s="27" t="s">
        <v>235</v>
      </c>
      <c r="G148" s="27" t="s">
        <v>301</v>
      </c>
      <c r="H148" s="27" t="s">
        <v>404</v>
      </c>
      <c r="I148" s="27" t="s">
        <v>186</v>
      </c>
      <c r="J148" s="13">
        <v>5769.7</v>
      </c>
      <c r="K148" s="13">
        <v>5769.7</v>
      </c>
      <c r="L148" s="13">
        <v>5769.7</v>
      </c>
    </row>
    <row r="149" spans="1:12" ht="15">
      <c r="A149" s="6" t="s">
        <v>15</v>
      </c>
      <c r="B149" s="27" t="s">
        <v>309</v>
      </c>
      <c r="C149" s="27" t="s">
        <v>269</v>
      </c>
      <c r="D149" s="27" t="s">
        <v>3</v>
      </c>
      <c r="E149" s="27" t="s">
        <v>230</v>
      </c>
      <c r="F149" s="27"/>
      <c r="G149" s="27"/>
      <c r="H149" s="27"/>
      <c r="I149" s="27"/>
      <c r="J149" s="13">
        <f>J150</f>
        <v>300</v>
      </c>
      <c r="K149" s="13">
        <f>K150</f>
        <v>300</v>
      </c>
      <c r="L149" s="13">
        <f>L150</f>
        <v>300</v>
      </c>
    </row>
    <row r="150" spans="1:12" ht="30.75" customHeight="1">
      <c r="A150" s="102" t="s">
        <v>415</v>
      </c>
      <c r="B150" s="27" t="s">
        <v>309</v>
      </c>
      <c r="C150" s="27" t="s">
        <v>269</v>
      </c>
      <c r="D150" s="27" t="s">
        <v>3</v>
      </c>
      <c r="E150" s="27" t="s">
        <v>230</v>
      </c>
      <c r="F150" s="27" t="s">
        <v>235</v>
      </c>
      <c r="G150" s="27" t="s">
        <v>301</v>
      </c>
      <c r="H150" s="27" t="s">
        <v>69</v>
      </c>
      <c r="I150" s="27" t="s">
        <v>186</v>
      </c>
      <c r="J150" s="13">
        <v>300</v>
      </c>
      <c r="K150" s="13">
        <v>300</v>
      </c>
      <c r="L150" s="13">
        <v>300</v>
      </c>
    </row>
    <row r="151" spans="1:12" ht="15">
      <c r="A151" s="6" t="s">
        <v>124</v>
      </c>
      <c r="B151" s="27" t="s">
        <v>309</v>
      </c>
      <c r="C151" s="27" t="s">
        <v>269</v>
      </c>
      <c r="D151" s="27" t="s">
        <v>3</v>
      </c>
      <c r="E151" s="27" t="s">
        <v>457</v>
      </c>
      <c r="F151" s="27"/>
      <c r="G151" s="27"/>
      <c r="H151" s="27"/>
      <c r="I151" s="27"/>
      <c r="J151" s="13">
        <f>J152+J153+J154</f>
        <v>800</v>
      </c>
      <c r="K151" s="13">
        <f>K152+K153+K154</f>
        <v>800</v>
      </c>
      <c r="L151" s="13">
        <f>L152+L153+L154</f>
        <v>800</v>
      </c>
    </row>
    <row r="152" spans="1:12" ht="30.75">
      <c r="A152" s="15" t="s">
        <v>544</v>
      </c>
      <c r="B152" s="27" t="s">
        <v>309</v>
      </c>
      <c r="C152" s="27" t="s">
        <v>269</v>
      </c>
      <c r="D152" s="27" t="s">
        <v>3</v>
      </c>
      <c r="E152" s="27" t="s">
        <v>457</v>
      </c>
      <c r="F152" s="27" t="s">
        <v>235</v>
      </c>
      <c r="G152" s="27" t="s">
        <v>525</v>
      </c>
      <c r="H152" s="27" t="s">
        <v>387</v>
      </c>
      <c r="I152" s="27" t="s">
        <v>91</v>
      </c>
      <c r="J152" s="13">
        <v>8</v>
      </c>
      <c r="K152" s="13">
        <v>8</v>
      </c>
      <c r="L152" s="13">
        <v>8</v>
      </c>
    </row>
    <row r="153" spans="1:12" ht="30.75">
      <c r="A153" s="15" t="s">
        <v>189</v>
      </c>
      <c r="B153" s="27" t="s">
        <v>309</v>
      </c>
      <c r="C153" s="27" t="s">
        <v>269</v>
      </c>
      <c r="D153" s="27" t="s">
        <v>3</v>
      </c>
      <c r="E153" s="27" t="s">
        <v>457</v>
      </c>
      <c r="F153" s="27" t="s">
        <v>235</v>
      </c>
      <c r="G153" s="27" t="s">
        <v>525</v>
      </c>
      <c r="H153" s="27" t="s">
        <v>525</v>
      </c>
      <c r="I153" s="27" t="s">
        <v>425</v>
      </c>
      <c r="J153" s="13">
        <v>28</v>
      </c>
      <c r="K153" s="13">
        <v>28</v>
      </c>
      <c r="L153" s="13">
        <v>28</v>
      </c>
    </row>
    <row r="154" spans="1:12" ht="15">
      <c r="A154" s="15" t="s">
        <v>236</v>
      </c>
      <c r="B154" s="27" t="s">
        <v>309</v>
      </c>
      <c r="C154" s="27" t="s">
        <v>269</v>
      </c>
      <c r="D154" s="27" t="s">
        <v>3</v>
      </c>
      <c r="E154" s="27" t="s">
        <v>457</v>
      </c>
      <c r="F154" s="27" t="s">
        <v>235</v>
      </c>
      <c r="G154" s="27" t="s">
        <v>525</v>
      </c>
      <c r="H154" s="27" t="s">
        <v>525</v>
      </c>
      <c r="I154" s="27" t="s">
        <v>130</v>
      </c>
      <c r="J154" s="13">
        <v>764</v>
      </c>
      <c r="K154" s="13">
        <v>764</v>
      </c>
      <c r="L154" s="13">
        <v>764</v>
      </c>
    </row>
    <row r="155" spans="1:12" ht="46.5">
      <c r="A155" s="7" t="s">
        <v>604</v>
      </c>
      <c r="B155" s="27" t="s">
        <v>309</v>
      </c>
      <c r="C155" s="27" t="s">
        <v>269</v>
      </c>
      <c r="D155" s="27" t="s">
        <v>69</v>
      </c>
      <c r="E155" s="27"/>
      <c r="F155" s="27"/>
      <c r="G155" s="27"/>
      <c r="H155" s="27"/>
      <c r="I155" s="27"/>
      <c r="J155" s="13">
        <f aca="true" t="shared" si="22" ref="J155:L156">J156</f>
        <v>310</v>
      </c>
      <c r="K155" s="13">
        <f t="shared" si="22"/>
        <v>310</v>
      </c>
      <c r="L155" s="13">
        <f t="shared" si="22"/>
        <v>310</v>
      </c>
    </row>
    <row r="156" spans="1:12" ht="30.75">
      <c r="A156" s="110" t="s">
        <v>40</v>
      </c>
      <c r="B156" s="27" t="s">
        <v>309</v>
      </c>
      <c r="C156" s="27" t="s">
        <v>269</v>
      </c>
      <c r="D156" s="27" t="s">
        <v>69</v>
      </c>
      <c r="E156" s="27" t="s">
        <v>238</v>
      </c>
      <c r="F156" s="27"/>
      <c r="G156" s="27"/>
      <c r="H156" s="27"/>
      <c r="I156" s="27"/>
      <c r="J156" s="13">
        <f t="shared" si="22"/>
        <v>310</v>
      </c>
      <c r="K156" s="13">
        <f t="shared" si="22"/>
        <v>310</v>
      </c>
      <c r="L156" s="13">
        <f t="shared" si="22"/>
        <v>310</v>
      </c>
    </row>
    <row r="157" spans="1:12" ht="15">
      <c r="A157" s="15" t="s">
        <v>236</v>
      </c>
      <c r="B157" s="27" t="s">
        <v>309</v>
      </c>
      <c r="C157" s="27" t="s">
        <v>269</v>
      </c>
      <c r="D157" s="27" t="s">
        <v>69</v>
      </c>
      <c r="E157" s="27" t="s">
        <v>238</v>
      </c>
      <c r="F157" s="27" t="s">
        <v>235</v>
      </c>
      <c r="G157" s="27" t="s">
        <v>404</v>
      </c>
      <c r="H157" s="27" t="s">
        <v>380</v>
      </c>
      <c r="I157" s="27" t="s">
        <v>130</v>
      </c>
      <c r="J157" s="13">
        <v>310</v>
      </c>
      <c r="K157" s="13">
        <v>310</v>
      </c>
      <c r="L157" s="13">
        <v>310</v>
      </c>
    </row>
    <row r="158" spans="1:12" ht="46.5">
      <c r="A158" s="148" t="s">
        <v>326</v>
      </c>
      <c r="B158" s="71" t="s">
        <v>309</v>
      </c>
      <c r="C158" s="149" t="s">
        <v>65</v>
      </c>
      <c r="D158" s="27"/>
      <c r="E158" s="27"/>
      <c r="F158" s="27"/>
      <c r="G158" s="27"/>
      <c r="H158" s="27"/>
      <c r="I158" s="27"/>
      <c r="J158" s="150">
        <f aca="true" t="shared" si="23" ref="J158:L160">J159</f>
        <v>138.1</v>
      </c>
      <c r="K158" s="150">
        <f t="shared" si="23"/>
        <v>138.1</v>
      </c>
      <c r="L158" s="150">
        <f t="shared" si="23"/>
        <v>138.1</v>
      </c>
    </row>
    <row r="159" spans="1:12" ht="93">
      <c r="A159" s="119" t="s">
        <v>298</v>
      </c>
      <c r="B159" s="16" t="s">
        <v>309</v>
      </c>
      <c r="C159" s="16" t="s">
        <v>65</v>
      </c>
      <c r="D159" s="16" t="s">
        <v>380</v>
      </c>
      <c r="E159" s="27"/>
      <c r="F159" s="27"/>
      <c r="G159" s="27"/>
      <c r="H159" s="27"/>
      <c r="I159" s="27"/>
      <c r="J159" s="13">
        <f t="shared" si="23"/>
        <v>138.1</v>
      </c>
      <c r="K159" s="13">
        <f t="shared" si="23"/>
        <v>138.1</v>
      </c>
      <c r="L159" s="13">
        <f t="shared" si="23"/>
        <v>138.1</v>
      </c>
    </row>
    <row r="160" spans="1:12" ht="15">
      <c r="A160" s="6" t="s">
        <v>465</v>
      </c>
      <c r="B160" s="16" t="s">
        <v>309</v>
      </c>
      <c r="C160" s="16" t="s">
        <v>65</v>
      </c>
      <c r="D160" s="16" t="s">
        <v>380</v>
      </c>
      <c r="E160" s="16" t="s">
        <v>213</v>
      </c>
      <c r="F160" s="27"/>
      <c r="G160" s="27"/>
      <c r="H160" s="27"/>
      <c r="I160" s="27"/>
      <c r="J160" s="13">
        <f t="shared" si="23"/>
        <v>138.1</v>
      </c>
      <c r="K160" s="13">
        <f t="shared" si="23"/>
        <v>138.1</v>
      </c>
      <c r="L160" s="13">
        <f t="shared" si="23"/>
        <v>138.1</v>
      </c>
    </row>
    <row r="161" spans="1:12" ht="46.5">
      <c r="A161" s="15" t="s">
        <v>452</v>
      </c>
      <c r="B161" s="16" t="s">
        <v>309</v>
      </c>
      <c r="C161" s="16" t="s">
        <v>65</v>
      </c>
      <c r="D161" s="16" t="s">
        <v>380</v>
      </c>
      <c r="E161" s="16" t="s">
        <v>213</v>
      </c>
      <c r="F161" s="16" t="s">
        <v>235</v>
      </c>
      <c r="G161" s="16" t="s">
        <v>525</v>
      </c>
      <c r="H161" s="16" t="s">
        <v>69</v>
      </c>
      <c r="I161" s="16" t="s">
        <v>555</v>
      </c>
      <c r="J161" s="141">
        <v>138.1</v>
      </c>
      <c r="K161" s="141">
        <v>138.1</v>
      </c>
      <c r="L161" s="141">
        <v>138.1</v>
      </c>
    </row>
    <row r="162" spans="1:12" s="129" customFormat="1" ht="51" customHeight="1">
      <c r="A162" s="115" t="s">
        <v>494</v>
      </c>
      <c r="B162" s="95" t="s">
        <v>426</v>
      </c>
      <c r="C162" s="95"/>
      <c r="D162" s="95"/>
      <c r="E162" s="95"/>
      <c r="F162" s="95"/>
      <c r="G162" s="95"/>
      <c r="H162" s="95"/>
      <c r="I162" s="95"/>
      <c r="J162" s="96">
        <f>J163+J178+J185</f>
        <v>42335</v>
      </c>
      <c r="K162" s="96">
        <f>K163+K178+K185</f>
        <v>40153.5</v>
      </c>
      <c r="L162" s="96">
        <f>L163+L178+L185</f>
        <v>40950.9</v>
      </c>
    </row>
    <row r="163" spans="1:12" ht="46.5">
      <c r="A163" s="7" t="s">
        <v>568</v>
      </c>
      <c r="B163" s="27" t="s">
        <v>426</v>
      </c>
      <c r="C163" s="27" t="s">
        <v>264</v>
      </c>
      <c r="D163" s="27" t="s">
        <v>380</v>
      </c>
      <c r="E163" s="27"/>
      <c r="F163" s="71"/>
      <c r="G163" s="27"/>
      <c r="H163" s="27"/>
      <c r="I163" s="27"/>
      <c r="J163" s="13">
        <f>J164+J172+J168+J176+J170+J174</f>
        <v>24718.5</v>
      </c>
      <c r="K163" s="13">
        <f>K164+K172+K168+K176+K170+K174</f>
        <v>24528.9</v>
      </c>
      <c r="L163" s="13">
        <f>L164+L172+L168+L176+L170+L174</f>
        <v>24850.300000000003</v>
      </c>
    </row>
    <row r="164" spans="1:12" ht="15">
      <c r="A164" s="6" t="s">
        <v>446</v>
      </c>
      <c r="B164" s="27" t="s">
        <v>426</v>
      </c>
      <c r="C164" s="27" t="s">
        <v>264</v>
      </c>
      <c r="D164" s="27" t="s">
        <v>380</v>
      </c>
      <c r="E164" s="27" t="s">
        <v>68</v>
      </c>
      <c r="F164" s="27"/>
      <c r="G164" s="27"/>
      <c r="H164" s="27"/>
      <c r="I164" s="27"/>
      <c r="J164" s="13">
        <f>J165+J166+J167</f>
        <v>17237.100000000002</v>
      </c>
      <c r="K164" s="13">
        <f>K165+K166+K167</f>
        <v>17047.5</v>
      </c>
      <c r="L164" s="13">
        <f>L165+L166+L167</f>
        <v>17368.9</v>
      </c>
    </row>
    <row r="165" spans="1:12" ht="15">
      <c r="A165" s="15" t="s">
        <v>49</v>
      </c>
      <c r="B165" s="27" t="s">
        <v>426</v>
      </c>
      <c r="C165" s="27" t="s">
        <v>264</v>
      </c>
      <c r="D165" s="27" t="s">
        <v>380</v>
      </c>
      <c r="E165" s="27" t="s">
        <v>68</v>
      </c>
      <c r="F165" s="27" t="s">
        <v>84</v>
      </c>
      <c r="G165" s="27" t="s">
        <v>356</v>
      </c>
      <c r="H165" s="27" t="s">
        <v>380</v>
      </c>
      <c r="I165" s="27" t="s">
        <v>339</v>
      </c>
      <c r="J165" s="13">
        <f>18527-J169</f>
        <v>12838.1</v>
      </c>
      <c r="K165" s="13">
        <f>18527-K169</f>
        <v>12838.1</v>
      </c>
      <c r="L165" s="13">
        <f>18527-L169</f>
        <v>12838.1</v>
      </c>
    </row>
    <row r="166" spans="1:12" ht="30.75">
      <c r="A166" s="15" t="s">
        <v>189</v>
      </c>
      <c r="B166" s="27" t="s">
        <v>426</v>
      </c>
      <c r="C166" s="27" t="s">
        <v>264</v>
      </c>
      <c r="D166" s="27" t="s">
        <v>380</v>
      </c>
      <c r="E166" s="27" t="s">
        <v>68</v>
      </c>
      <c r="F166" s="27" t="s">
        <v>84</v>
      </c>
      <c r="G166" s="27" t="s">
        <v>356</v>
      </c>
      <c r="H166" s="27" t="s">
        <v>380</v>
      </c>
      <c r="I166" s="27" t="s">
        <v>425</v>
      </c>
      <c r="J166" s="13">
        <f>771.3+100+3526.5</f>
        <v>4397.8</v>
      </c>
      <c r="K166" s="13">
        <f>591.3+100+3516.9</f>
        <v>4208.2</v>
      </c>
      <c r="L166" s="13">
        <f>591.3+100+3838.3</f>
        <v>4529.6</v>
      </c>
    </row>
    <row r="167" spans="1:12" ht="15">
      <c r="A167" s="15" t="s">
        <v>443</v>
      </c>
      <c r="B167" s="27" t="s">
        <v>426</v>
      </c>
      <c r="C167" s="27" t="s">
        <v>264</v>
      </c>
      <c r="D167" s="27" t="s">
        <v>380</v>
      </c>
      <c r="E167" s="27" t="s">
        <v>68</v>
      </c>
      <c r="F167" s="27" t="s">
        <v>84</v>
      </c>
      <c r="G167" s="27" t="s">
        <v>356</v>
      </c>
      <c r="H167" s="27" t="s">
        <v>380</v>
      </c>
      <c r="I167" s="27" t="s">
        <v>540</v>
      </c>
      <c r="J167" s="13">
        <v>1.2</v>
      </c>
      <c r="K167" s="13">
        <v>1.2</v>
      </c>
      <c r="L167" s="13">
        <v>1.2</v>
      </c>
    </row>
    <row r="168" spans="1:12" ht="78">
      <c r="A168" s="76" t="s">
        <v>601</v>
      </c>
      <c r="B168" s="27" t="s">
        <v>426</v>
      </c>
      <c r="C168" s="27" t="s">
        <v>264</v>
      </c>
      <c r="D168" s="27" t="s">
        <v>380</v>
      </c>
      <c r="E168" s="27" t="s">
        <v>347</v>
      </c>
      <c r="F168" s="27"/>
      <c r="G168" s="27"/>
      <c r="H168" s="27"/>
      <c r="I168" s="27"/>
      <c r="J168" s="13">
        <f>J169</f>
        <v>5688.9</v>
      </c>
      <c r="K168" s="13">
        <f>K169</f>
        <v>5688.9</v>
      </c>
      <c r="L168" s="13">
        <f>L169</f>
        <v>5688.9</v>
      </c>
    </row>
    <row r="169" spans="1:12" ht="15">
      <c r="A169" s="15" t="s">
        <v>49</v>
      </c>
      <c r="B169" s="27" t="s">
        <v>426</v>
      </c>
      <c r="C169" s="27" t="s">
        <v>264</v>
      </c>
      <c r="D169" s="27" t="s">
        <v>380</v>
      </c>
      <c r="E169" s="27" t="s">
        <v>347</v>
      </c>
      <c r="F169" s="27" t="s">
        <v>84</v>
      </c>
      <c r="G169" s="27" t="s">
        <v>356</v>
      </c>
      <c r="H169" s="27" t="s">
        <v>380</v>
      </c>
      <c r="I169" s="27" t="s">
        <v>339</v>
      </c>
      <c r="J169" s="13">
        <v>5688.9</v>
      </c>
      <c r="K169" s="13">
        <v>5688.9</v>
      </c>
      <c r="L169" s="13">
        <v>5688.9</v>
      </c>
    </row>
    <row r="170" spans="1:12" ht="30.75">
      <c r="A170" s="6" t="s">
        <v>138</v>
      </c>
      <c r="B170" s="27" t="s">
        <v>426</v>
      </c>
      <c r="C170" s="27" t="s">
        <v>264</v>
      </c>
      <c r="D170" s="27" t="s">
        <v>380</v>
      </c>
      <c r="E170" s="27" t="s">
        <v>14</v>
      </c>
      <c r="F170" s="27"/>
      <c r="G170" s="27"/>
      <c r="H170" s="27"/>
      <c r="I170" s="27"/>
      <c r="J170" s="13">
        <f>J171</f>
        <v>340</v>
      </c>
      <c r="K170" s="13">
        <f>K171</f>
        <v>340</v>
      </c>
      <c r="L170" s="13">
        <f>L171</f>
        <v>340</v>
      </c>
    </row>
    <row r="171" spans="1:12" ht="30.75">
      <c r="A171" s="15" t="s">
        <v>189</v>
      </c>
      <c r="B171" s="27" t="s">
        <v>426</v>
      </c>
      <c r="C171" s="27" t="s">
        <v>264</v>
      </c>
      <c r="D171" s="27" t="s">
        <v>380</v>
      </c>
      <c r="E171" s="27" t="s">
        <v>14</v>
      </c>
      <c r="F171" s="27" t="s">
        <v>84</v>
      </c>
      <c r="G171" s="27" t="s">
        <v>356</v>
      </c>
      <c r="H171" s="27" t="s">
        <v>380</v>
      </c>
      <c r="I171" s="27" t="s">
        <v>425</v>
      </c>
      <c r="J171" s="13">
        <v>340</v>
      </c>
      <c r="K171" s="13">
        <v>340</v>
      </c>
      <c r="L171" s="13">
        <v>340</v>
      </c>
    </row>
    <row r="172" spans="1:12" ht="66" customHeight="1">
      <c r="A172" s="6" t="s">
        <v>480</v>
      </c>
      <c r="B172" s="27" t="s">
        <v>426</v>
      </c>
      <c r="C172" s="27" t="s">
        <v>264</v>
      </c>
      <c r="D172" s="27" t="s">
        <v>380</v>
      </c>
      <c r="E172" s="27" t="s">
        <v>194</v>
      </c>
      <c r="F172" s="27"/>
      <c r="G172" s="27"/>
      <c r="H172" s="27"/>
      <c r="I172" s="27"/>
      <c r="J172" s="13">
        <f>J173</f>
        <v>0</v>
      </c>
      <c r="K172" s="13">
        <f>K173</f>
        <v>0</v>
      </c>
      <c r="L172" s="13">
        <f>L173</f>
        <v>0</v>
      </c>
    </row>
    <row r="173" spans="1:12" ht="15">
      <c r="A173" s="15" t="s">
        <v>17</v>
      </c>
      <c r="B173" s="27" t="s">
        <v>426</v>
      </c>
      <c r="C173" s="27" t="s">
        <v>264</v>
      </c>
      <c r="D173" s="27" t="s">
        <v>380</v>
      </c>
      <c r="E173" s="27" t="s">
        <v>194</v>
      </c>
      <c r="F173" s="27" t="s">
        <v>84</v>
      </c>
      <c r="G173" s="27" t="s">
        <v>356</v>
      </c>
      <c r="H173" s="27" t="s">
        <v>380</v>
      </c>
      <c r="I173" s="27" t="s">
        <v>161</v>
      </c>
      <c r="J173" s="13">
        <v>0</v>
      </c>
      <c r="K173" s="13"/>
      <c r="L173" s="13"/>
    </row>
    <row r="174" spans="1:12" ht="46.5">
      <c r="A174" s="6" t="s">
        <v>342</v>
      </c>
      <c r="B174" s="16" t="s">
        <v>426</v>
      </c>
      <c r="C174" s="27" t="s">
        <v>264</v>
      </c>
      <c r="D174" s="27" t="s">
        <v>380</v>
      </c>
      <c r="E174" s="27" t="s">
        <v>85</v>
      </c>
      <c r="F174" s="27"/>
      <c r="G174" s="27"/>
      <c r="H174" s="27"/>
      <c r="I174" s="27"/>
      <c r="J174" s="13">
        <f>J175</f>
        <v>0</v>
      </c>
      <c r="K174" s="13">
        <f>K175</f>
        <v>0</v>
      </c>
      <c r="L174" s="13">
        <f>L175</f>
        <v>0</v>
      </c>
    </row>
    <row r="175" spans="1:12" ht="30.75">
      <c r="A175" s="15" t="s">
        <v>189</v>
      </c>
      <c r="B175" s="27" t="s">
        <v>426</v>
      </c>
      <c r="C175" s="27" t="s">
        <v>264</v>
      </c>
      <c r="D175" s="27" t="s">
        <v>380</v>
      </c>
      <c r="E175" s="27" t="s">
        <v>85</v>
      </c>
      <c r="F175" s="27" t="s">
        <v>84</v>
      </c>
      <c r="G175" s="27" t="s">
        <v>356</v>
      </c>
      <c r="H175" s="27" t="s">
        <v>380</v>
      </c>
      <c r="I175" s="16" t="s">
        <v>425</v>
      </c>
      <c r="J175" s="141"/>
      <c r="K175" s="141"/>
      <c r="L175" s="141"/>
    </row>
    <row r="176" spans="1:12" ht="30.75">
      <c r="A176" s="6" t="s">
        <v>83</v>
      </c>
      <c r="B176" s="27" t="s">
        <v>426</v>
      </c>
      <c r="C176" s="27" t="s">
        <v>264</v>
      </c>
      <c r="D176" s="27" t="s">
        <v>380</v>
      </c>
      <c r="E176" s="27" t="s">
        <v>378</v>
      </c>
      <c r="F176" s="27"/>
      <c r="G176" s="27"/>
      <c r="H176" s="27"/>
      <c r="I176" s="27"/>
      <c r="J176" s="13">
        <f>J177</f>
        <v>1452.5</v>
      </c>
      <c r="K176" s="13">
        <f>K177</f>
        <v>1452.5</v>
      </c>
      <c r="L176" s="13">
        <f>L177</f>
        <v>1452.5</v>
      </c>
    </row>
    <row r="177" spans="1:12" ht="30.75">
      <c r="A177" s="15" t="s">
        <v>189</v>
      </c>
      <c r="B177" s="27" t="s">
        <v>426</v>
      </c>
      <c r="C177" s="27" t="s">
        <v>264</v>
      </c>
      <c r="D177" s="27" t="s">
        <v>380</v>
      </c>
      <c r="E177" s="27" t="s">
        <v>378</v>
      </c>
      <c r="F177" s="27" t="s">
        <v>84</v>
      </c>
      <c r="G177" s="27" t="s">
        <v>356</v>
      </c>
      <c r="H177" s="27" t="s">
        <v>380</v>
      </c>
      <c r="I177" s="27" t="s">
        <v>425</v>
      </c>
      <c r="J177" s="13">
        <f>1087.5+365</f>
        <v>1452.5</v>
      </c>
      <c r="K177" s="13">
        <f>1087.5+365</f>
        <v>1452.5</v>
      </c>
      <c r="L177" s="13">
        <f>1087.5+365</f>
        <v>1452.5</v>
      </c>
    </row>
    <row r="178" spans="1:12" ht="62.25">
      <c r="A178" s="7" t="s">
        <v>156</v>
      </c>
      <c r="B178" s="27" t="s">
        <v>426</v>
      </c>
      <c r="C178" s="27" t="s">
        <v>264</v>
      </c>
      <c r="D178" s="27" t="s">
        <v>3</v>
      </c>
      <c r="E178" s="27"/>
      <c r="F178" s="71"/>
      <c r="G178" s="27"/>
      <c r="H178" s="27"/>
      <c r="I178" s="27"/>
      <c r="J178" s="13">
        <f>J179+J181+J183</f>
        <v>4864.3</v>
      </c>
      <c r="K178" s="13">
        <f>K179+K181+K183</f>
        <v>4916.2</v>
      </c>
      <c r="L178" s="13">
        <f>L179+L181+L183</f>
        <v>5481.2</v>
      </c>
    </row>
    <row r="179" spans="1:12" ht="15">
      <c r="A179" s="6" t="s">
        <v>446</v>
      </c>
      <c r="B179" s="27" t="s">
        <v>426</v>
      </c>
      <c r="C179" s="27" t="s">
        <v>264</v>
      </c>
      <c r="D179" s="27" t="s">
        <v>3</v>
      </c>
      <c r="E179" s="27" t="s">
        <v>68</v>
      </c>
      <c r="F179" s="27"/>
      <c r="G179" s="27"/>
      <c r="H179" s="27"/>
      <c r="I179" s="27"/>
      <c r="J179" s="13">
        <f>J180</f>
        <v>3653.7000000000003</v>
      </c>
      <c r="K179" s="13">
        <f>K180</f>
        <v>3705.6</v>
      </c>
      <c r="L179" s="13">
        <f>L180</f>
        <v>3705.6</v>
      </c>
    </row>
    <row r="180" spans="1:12" ht="15">
      <c r="A180" s="15" t="s">
        <v>236</v>
      </c>
      <c r="B180" s="27" t="s">
        <v>426</v>
      </c>
      <c r="C180" s="27" t="s">
        <v>264</v>
      </c>
      <c r="D180" s="27" t="s">
        <v>3</v>
      </c>
      <c r="E180" s="27" t="s">
        <v>68</v>
      </c>
      <c r="F180" s="27" t="s">
        <v>84</v>
      </c>
      <c r="G180" s="27" t="s">
        <v>356</v>
      </c>
      <c r="H180" s="27" t="s">
        <v>380</v>
      </c>
      <c r="I180" s="27" t="s">
        <v>130</v>
      </c>
      <c r="J180" s="13">
        <f>4834.3-J182</f>
        <v>3653.7000000000003</v>
      </c>
      <c r="K180" s="13">
        <f>4886.2-K182</f>
        <v>3705.6</v>
      </c>
      <c r="L180" s="13">
        <f>4886.2-L182</f>
        <v>3705.6</v>
      </c>
    </row>
    <row r="181" spans="1:12" ht="78">
      <c r="A181" s="76" t="s">
        <v>601</v>
      </c>
      <c r="B181" s="27" t="s">
        <v>426</v>
      </c>
      <c r="C181" s="27" t="s">
        <v>264</v>
      </c>
      <c r="D181" s="27" t="s">
        <v>3</v>
      </c>
      <c r="E181" s="27" t="s">
        <v>347</v>
      </c>
      <c r="F181" s="27"/>
      <c r="G181" s="27"/>
      <c r="H181" s="27"/>
      <c r="I181" s="27"/>
      <c r="J181" s="13">
        <f>J182</f>
        <v>1180.6</v>
      </c>
      <c r="K181" s="13">
        <f>K182</f>
        <v>1180.6</v>
      </c>
      <c r="L181" s="13">
        <f>L182</f>
        <v>1180.6</v>
      </c>
    </row>
    <row r="182" spans="1:12" ht="15">
      <c r="A182" s="15" t="s">
        <v>236</v>
      </c>
      <c r="B182" s="27" t="s">
        <v>426</v>
      </c>
      <c r="C182" s="27" t="s">
        <v>264</v>
      </c>
      <c r="D182" s="27" t="s">
        <v>3</v>
      </c>
      <c r="E182" s="27" t="s">
        <v>347</v>
      </c>
      <c r="F182" s="27" t="s">
        <v>84</v>
      </c>
      <c r="G182" s="27" t="s">
        <v>356</v>
      </c>
      <c r="H182" s="27" t="s">
        <v>380</v>
      </c>
      <c r="I182" s="27" t="s">
        <v>130</v>
      </c>
      <c r="J182" s="13">
        <v>1180.6</v>
      </c>
      <c r="K182" s="13">
        <v>1180.6</v>
      </c>
      <c r="L182" s="13">
        <v>1180.6</v>
      </c>
    </row>
    <row r="183" spans="1:12" ht="15">
      <c r="A183" s="6" t="s">
        <v>446</v>
      </c>
      <c r="B183" s="27" t="s">
        <v>426</v>
      </c>
      <c r="C183" s="27" t="s">
        <v>264</v>
      </c>
      <c r="D183" s="27" t="s">
        <v>3</v>
      </c>
      <c r="E183" s="27" t="s">
        <v>68</v>
      </c>
      <c r="F183" s="27"/>
      <c r="G183" s="27"/>
      <c r="H183" s="27"/>
      <c r="I183" s="27"/>
      <c r="J183" s="13">
        <f>J184</f>
        <v>30</v>
      </c>
      <c r="K183" s="13">
        <f>K184</f>
        <v>30</v>
      </c>
      <c r="L183" s="13">
        <f>L184</f>
        <v>595</v>
      </c>
    </row>
    <row r="184" spans="1:12" ht="15">
      <c r="A184" s="15" t="s">
        <v>236</v>
      </c>
      <c r="B184" s="27" t="s">
        <v>426</v>
      </c>
      <c r="C184" s="27" t="s">
        <v>264</v>
      </c>
      <c r="D184" s="27" t="s">
        <v>3</v>
      </c>
      <c r="E184" s="27" t="s">
        <v>68</v>
      </c>
      <c r="F184" s="27" t="s">
        <v>84</v>
      </c>
      <c r="G184" s="27" t="s">
        <v>356</v>
      </c>
      <c r="H184" s="27" t="s">
        <v>404</v>
      </c>
      <c r="I184" s="27" t="s">
        <v>130</v>
      </c>
      <c r="J184" s="13">
        <v>30</v>
      </c>
      <c r="K184" s="13">
        <v>30</v>
      </c>
      <c r="L184" s="13">
        <v>595</v>
      </c>
    </row>
    <row r="185" spans="1:12" ht="62.25">
      <c r="A185" s="7" t="s">
        <v>344</v>
      </c>
      <c r="B185" s="27" t="s">
        <v>426</v>
      </c>
      <c r="C185" s="27" t="s">
        <v>264</v>
      </c>
      <c r="D185" s="27" t="s">
        <v>69</v>
      </c>
      <c r="E185" s="27"/>
      <c r="F185" s="71"/>
      <c r="G185" s="27"/>
      <c r="H185" s="27"/>
      <c r="I185" s="27"/>
      <c r="J185" s="13">
        <f>J186+J188+J192+J196+J190+J198</f>
        <v>12752.2</v>
      </c>
      <c r="K185" s="13">
        <f>K186+K188+K192+K196+K190+K198</f>
        <v>10708.4</v>
      </c>
      <c r="L185" s="13">
        <f>L186+L188+L192+L196+L190+L198</f>
        <v>10619.4</v>
      </c>
    </row>
    <row r="186" spans="1:12" ht="15">
      <c r="A186" s="6" t="s">
        <v>446</v>
      </c>
      <c r="B186" s="27" t="s">
        <v>426</v>
      </c>
      <c r="C186" s="27" t="s">
        <v>264</v>
      </c>
      <c r="D186" s="27" t="s">
        <v>69</v>
      </c>
      <c r="E186" s="27" t="s">
        <v>68</v>
      </c>
      <c r="F186" s="27"/>
      <c r="G186" s="27"/>
      <c r="H186" s="27"/>
      <c r="I186" s="27"/>
      <c r="J186" s="13">
        <f>J187</f>
        <v>6539.900000000001</v>
      </c>
      <c r="K186" s="13">
        <f>K187</f>
        <v>8354.1</v>
      </c>
      <c r="L186" s="13">
        <f>L187</f>
        <v>8354.1</v>
      </c>
    </row>
    <row r="187" spans="1:12" ht="15">
      <c r="A187" s="15" t="s">
        <v>236</v>
      </c>
      <c r="B187" s="27" t="s">
        <v>426</v>
      </c>
      <c r="C187" s="27" t="s">
        <v>264</v>
      </c>
      <c r="D187" s="27" t="s">
        <v>69</v>
      </c>
      <c r="E187" s="27" t="s">
        <v>68</v>
      </c>
      <c r="F187" s="27" t="s">
        <v>84</v>
      </c>
      <c r="G187" s="27" t="s">
        <v>356</v>
      </c>
      <c r="H187" s="27" t="s">
        <v>380</v>
      </c>
      <c r="I187" s="27" t="s">
        <v>130</v>
      </c>
      <c r="J187" s="13">
        <f>8225.2-J189</f>
        <v>6539.900000000001</v>
      </c>
      <c r="K187" s="13">
        <f>10039.4-K189</f>
        <v>8354.1</v>
      </c>
      <c r="L187" s="13">
        <f>10039.4-L189</f>
        <v>8354.1</v>
      </c>
    </row>
    <row r="188" spans="1:12" ht="78">
      <c r="A188" s="76" t="s">
        <v>601</v>
      </c>
      <c r="B188" s="27" t="s">
        <v>426</v>
      </c>
      <c r="C188" s="27" t="s">
        <v>264</v>
      </c>
      <c r="D188" s="27" t="s">
        <v>69</v>
      </c>
      <c r="E188" s="27" t="s">
        <v>347</v>
      </c>
      <c r="F188" s="27"/>
      <c r="G188" s="27"/>
      <c r="H188" s="27"/>
      <c r="I188" s="27"/>
      <c r="J188" s="13">
        <f>J189</f>
        <v>1685.3</v>
      </c>
      <c r="K188" s="13">
        <f>K189</f>
        <v>1685.3</v>
      </c>
      <c r="L188" s="13">
        <f>L189</f>
        <v>1685.3</v>
      </c>
    </row>
    <row r="189" spans="1:12" ht="15">
      <c r="A189" s="15" t="s">
        <v>236</v>
      </c>
      <c r="B189" s="27" t="s">
        <v>426</v>
      </c>
      <c r="C189" s="27" t="s">
        <v>264</v>
      </c>
      <c r="D189" s="27" t="s">
        <v>69</v>
      </c>
      <c r="E189" s="27" t="s">
        <v>347</v>
      </c>
      <c r="F189" s="27" t="s">
        <v>84</v>
      </c>
      <c r="G189" s="27" t="s">
        <v>356</v>
      </c>
      <c r="H189" s="27" t="s">
        <v>380</v>
      </c>
      <c r="I189" s="27" t="s">
        <v>130</v>
      </c>
      <c r="J189" s="13">
        <v>1685.3</v>
      </c>
      <c r="K189" s="13">
        <v>1685.3</v>
      </c>
      <c r="L189" s="13">
        <v>1685.3</v>
      </c>
    </row>
    <row r="190" spans="1:12" ht="15">
      <c r="A190" s="6" t="s">
        <v>446</v>
      </c>
      <c r="B190" s="27" t="s">
        <v>426</v>
      </c>
      <c r="C190" s="27" t="s">
        <v>264</v>
      </c>
      <c r="D190" s="27" t="s">
        <v>69</v>
      </c>
      <c r="E190" s="27" t="s">
        <v>68</v>
      </c>
      <c r="F190" s="27"/>
      <c r="G190" s="27"/>
      <c r="H190" s="27"/>
      <c r="I190" s="27"/>
      <c r="J190" s="13">
        <f>J191</f>
        <v>480</v>
      </c>
      <c r="K190" s="13">
        <f>K191</f>
        <v>484</v>
      </c>
      <c r="L190" s="13">
        <f>L191</f>
        <v>430</v>
      </c>
    </row>
    <row r="191" spans="1:12" ht="15">
      <c r="A191" s="15" t="s">
        <v>236</v>
      </c>
      <c r="B191" s="27" t="s">
        <v>426</v>
      </c>
      <c r="C191" s="27" t="s">
        <v>264</v>
      </c>
      <c r="D191" s="27" t="s">
        <v>69</v>
      </c>
      <c r="E191" s="27" t="s">
        <v>68</v>
      </c>
      <c r="F191" s="27" t="s">
        <v>84</v>
      </c>
      <c r="G191" s="27" t="s">
        <v>356</v>
      </c>
      <c r="H191" s="27" t="s">
        <v>404</v>
      </c>
      <c r="I191" s="27" t="s">
        <v>130</v>
      </c>
      <c r="J191" s="13">
        <v>480</v>
      </c>
      <c r="K191" s="13">
        <v>484</v>
      </c>
      <c r="L191" s="13">
        <v>430</v>
      </c>
    </row>
    <row r="192" spans="1:12" ht="15">
      <c r="A192" s="6" t="s">
        <v>268</v>
      </c>
      <c r="B192" s="27" t="s">
        <v>426</v>
      </c>
      <c r="C192" s="27" t="s">
        <v>264</v>
      </c>
      <c r="D192" s="27" t="s">
        <v>69</v>
      </c>
      <c r="E192" s="27" t="s">
        <v>215</v>
      </c>
      <c r="F192" s="27"/>
      <c r="G192" s="27"/>
      <c r="H192" s="27"/>
      <c r="I192" s="27"/>
      <c r="J192" s="13">
        <f>J195+J193+J194</f>
        <v>65</v>
      </c>
      <c r="K192" s="13">
        <f>K195+K193+K194</f>
        <v>185</v>
      </c>
      <c r="L192" s="13">
        <f>L195+L193+L194</f>
        <v>150</v>
      </c>
    </row>
    <row r="193" spans="1:12" ht="30.75">
      <c r="A193" s="15" t="s">
        <v>189</v>
      </c>
      <c r="B193" s="27" t="s">
        <v>426</v>
      </c>
      <c r="C193" s="27" t="s">
        <v>264</v>
      </c>
      <c r="D193" s="27" t="s">
        <v>69</v>
      </c>
      <c r="E193" s="27" t="s">
        <v>215</v>
      </c>
      <c r="F193" s="27" t="s">
        <v>84</v>
      </c>
      <c r="G193" s="27" t="s">
        <v>356</v>
      </c>
      <c r="H193" s="27" t="s">
        <v>404</v>
      </c>
      <c r="I193" s="27" t="s">
        <v>425</v>
      </c>
      <c r="J193" s="13">
        <v>35</v>
      </c>
      <c r="K193" s="13">
        <v>160</v>
      </c>
      <c r="L193" s="13">
        <v>125</v>
      </c>
    </row>
    <row r="194" spans="1:12" ht="15">
      <c r="A194" s="31" t="s">
        <v>450</v>
      </c>
      <c r="B194" s="27" t="s">
        <v>426</v>
      </c>
      <c r="C194" s="27" t="s">
        <v>264</v>
      </c>
      <c r="D194" s="27" t="s">
        <v>69</v>
      </c>
      <c r="E194" s="27" t="s">
        <v>215</v>
      </c>
      <c r="F194" s="27" t="s">
        <v>84</v>
      </c>
      <c r="G194" s="27" t="s">
        <v>356</v>
      </c>
      <c r="H194" s="27" t="s">
        <v>404</v>
      </c>
      <c r="I194" s="27" t="s">
        <v>507</v>
      </c>
      <c r="J194" s="13">
        <v>30</v>
      </c>
      <c r="K194" s="13">
        <v>25</v>
      </c>
      <c r="L194" s="13">
        <v>25</v>
      </c>
    </row>
    <row r="195" spans="1:12" ht="15">
      <c r="A195" s="15" t="s">
        <v>236</v>
      </c>
      <c r="B195" s="27" t="s">
        <v>426</v>
      </c>
      <c r="C195" s="27" t="s">
        <v>264</v>
      </c>
      <c r="D195" s="27" t="s">
        <v>69</v>
      </c>
      <c r="E195" s="27" t="s">
        <v>215</v>
      </c>
      <c r="F195" s="27" t="s">
        <v>84</v>
      </c>
      <c r="G195" s="27" t="s">
        <v>356</v>
      </c>
      <c r="H195" s="27" t="s">
        <v>404</v>
      </c>
      <c r="I195" s="27" t="s">
        <v>130</v>
      </c>
      <c r="J195" s="13">
        <v>0</v>
      </c>
      <c r="K195" s="13">
        <v>0</v>
      </c>
      <c r="L195" s="13">
        <v>0</v>
      </c>
    </row>
    <row r="196" spans="1:12" ht="62.25">
      <c r="A196" s="6" t="s">
        <v>222</v>
      </c>
      <c r="B196" s="27" t="s">
        <v>426</v>
      </c>
      <c r="C196" s="27" t="s">
        <v>264</v>
      </c>
      <c r="D196" s="27" t="s">
        <v>69</v>
      </c>
      <c r="E196" s="27" t="s">
        <v>115</v>
      </c>
      <c r="F196" s="27"/>
      <c r="G196" s="27"/>
      <c r="H196" s="27"/>
      <c r="I196" s="27"/>
      <c r="J196" s="13">
        <f>J197</f>
        <v>3000</v>
      </c>
      <c r="K196" s="13">
        <f>K197</f>
        <v>0</v>
      </c>
      <c r="L196" s="13">
        <f>L197</f>
        <v>0</v>
      </c>
    </row>
    <row r="197" spans="1:12" ht="15">
      <c r="A197" s="15" t="s">
        <v>236</v>
      </c>
      <c r="B197" s="27" t="s">
        <v>426</v>
      </c>
      <c r="C197" s="27" t="s">
        <v>264</v>
      </c>
      <c r="D197" s="27" t="s">
        <v>69</v>
      </c>
      <c r="E197" s="27" t="s">
        <v>115</v>
      </c>
      <c r="F197" s="27" t="s">
        <v>84</v>
      </c>
      <c r="G197" s="27" t="s">
        <v>356</v>
      </c>
      <c r="H197" s="27" t="s">
        <v>380</v>
      </c>
      <c r="I197" s="27" t="s">
        <v>130</v>
      </c>
      <c r="J197" s="13">
        <f>922+2078</f>
        <v>3000</v>
      </c>
      <c r="K197" s="13">
        <v>0</v>
      </c>
      <c r="L197" s="13">
        <v>0</v>
      </c>
    </row>
    <row r="198" spans="1:12" ht="46.5">
      <c r="A198" s="6" t="s">
        <v>622</v>
      </c>
      <c r="B198" s="27" t="s">
        <v>426</v>
      </c>
      <c r="C198" s="27" t="s">
        <v>264</v>
      </c>
      <c r="D198" s="27" t="s">
        <v>69</v>
      </c>
      <c r="E198" s="27" t="s">
        <v>621</v>
      </c>
      <c r="F198" s="27"/>
      <c r="G198" s="27"/>
      <c r="H198" s="27"/>
      <c r="I198" s="27"/>
      <c r="J198" s="13">
        <f>J199</f>
        <v>982</v>
      </c>
      <c r="K198" s="13">
        <f>K199</f>
        <v>0</v>
      </c>
      <c r="L198" s="13">
        <f>L199</f>
        <v>0</v>
      </c>
    </row>
    <row r="199" spans="1:12" ht="15">
      <c r="A199" s="15" t="s">
        <v>236</v>
      </c>
      <c r="B199" s="27" t="s">
        <v>426</v>
      </c>
      <c r="C199" s="27" t="s">
        <v>264</v>
      </c>
      <c r="D199" s="27" t="s">
        <v>69</v>
      </c>
      <c r="E199" s="27" t="s">
        <v>621</v>
      </c>
      <c r="F199" s="27" t="s">
        <v>84</v>
      </c>
      <c r="G199" s="27" t="s">
        <v>356</v>
      </c>
      <c r="H199" s="27" t="s">
        <v>380</v>
      </c>
      <c r="I199" s="27" t="s">
        <v>130</v>
      </c>
      <c r="J199" s="13">
        <f>972+10</f>
        <v>982</v>
      </c>
      <c r="K199" s="13">
        <v>0</v>
      </c>
      <c r="L199" s="13">
        <v>0</v>
      </c>
    </row>
    <row r="200" spans="1:12" ht="50.25">
      <c r="A200" s="115" t="s">
        <v>131</v>
      </c>
      <c r="B200" s="95" t="s">
        <v>86</v>
      </c>
      <c r="C200" s="95"/>
      <c r="D200" s="95"/>
      <c r="E200" s="95"/>
      <c r="F200" s="95"/>
      <c r="G200" s="71"/>
      <c r="H200" s="71"/>
      <c r="I200" s="71"/>
      <c r="J200" s="96">
        <f>J201+J207+J212+J217+J220+J223+J227</f>
        <v>330</v>
      </c>
      <c r="K200" s="96">
        <f>K201+K207+K212+K217+K220+K223+K227</f>
        <v>330</v>
      </c>
      <c r="L200" s="96">
        <f>L201+L207+L212+L217+L220+L223+L227</f>
        <v>330</v>
      </c>
    </row>
    <row r="201" spans="1:12" ht="30.75">
      <c r="A201" s="7" t="s">
        <v>367</v>
      </c>
      <c r="B201" s="27" t="s">
        <v>86</v>
      </c>
      <c r="C201" s="27" t="s">
        <v>264</v>
      </c>
      <c r="D201" s="27" t="s">
        <v>380</v>
      </c>
      <c r="E201" s="27"/>
      <c r="F201" s="95"/>
      <c r="G201" s="71"/>
      <c r="H201" s="71"/>
      <c r="I201" s="71"/>
      <c r="J201" s="142">
        <f>J202</f>
        <v>85</v>
      </c>
      <c r="K201" s="142">
        <f>K202</f>
        <v>85</v>
      </c>
      <c r="L201" s="142">
        <f>L202</f>
        <v>85</v>
      </c>
    </row>
    <row r="202" spans="1:12" ht="15">
      <c r="A202" s="6" t="s">
        <v>516</v>
      </c>
      <c r="B202" s="27" t="s">
        <v>86</v>
      </c>
      <c r="C202" s="27" t="s">
        <v>264</v>
      </c>
      <c r="D202" s="27" t="s">
        <v>380</v>
      </c>
      <c r="E202" s="27" t="s">
        <v>294</v>
      </c>
      <c r="F202" s="27"/>
      <c r="G202" s="27"/>
      <c r="H202" s="27"/>
      <c r="I202" s="27"/>
      <c r="J202" s="13">
        <f>J204+J206+J203+J205</f>
        <v>85</v>
      </c>
      <c r="K202" s="13">
        <f>K204+K206+K203+K205</f>
        <v>85</v>
      </c>
      <c r="L202" s="13">
        <f>L204+L206+L203+L205</f>
        <v>85</v>
      </c>
    </row>
    <row r="203" spans="1:12" ht="30.75">
      <c r="A203" s="15" t="s">
        <v>189</v>
      </c>
      <c r="B203" s="27" t="s">
        <v>86</v>
      </c>
      <c r="C203" s="27" t="s">
        <v>264</v>
      </c>
      <c r="D203" s="27" t="s">
        <v>380</v>
      </c>
      <c r="E203" s="27" t="s">
        <v>294</v>
      </c>
      <c r="F203" s="27" t="s">
        <v>235</v>
      </c>
      <c r="G203" s="27" t="s">
        <v>525</v>
      </c>
      <c r="H203" s="27" t="s">
        <v>525</v>
      </c>
      <c r="I203" s="27" t="s">
        <v>425</v>
      </c>
      <c r="J203" s="13">
        <v>27</v>
      </c>
      <c r="K203" s="13">
        <v>27</v>
      </c>
      <c r="L203" s="13">
        <v>27</v>
      </c>
    </row>
    <row r="204" spans="1:12" ht="30.75">
      <c r="A204" s="15" t="s">
        <v>189</v>
      </c>
      <c r="B204" s="27" t="s">
        <v>86</v>
      </c>
      <c r="C204" s="27" t="s">
        <v>264</v>
      </c>
      <c r="D204" s="27" t="s">
        <v>380</v>
      </c>
      <c r="E204" s="27" t="s">
        <v>294</v>
      </c>
      <c r="F204" s="27" t="s">
        <v>84</v>
      </c>
      <c r="G204" s="27" t="s">
        <v>525</v>
      </c>
      <c r="H204" s="27" t="s">
        <v>525</v>
      </c>
      <c r="I204" s="27" t="s">
        <v>425</v>
      </c>
      <c r="J204" s="141">
        <v>8</v>
      </c>
      <c r="K204" s="13">
        <v>8</v>
      </c>
      <c r="L204" s="13">
        <v>8</v>
      </c>
    </row>
    <row r="205" spans="1:12" ht="15">
      <c r="A205" s="67" t="s">
        <v>450</v>
      </c>
      <c r="B205" s="27" t="s">
        <v>86</v>
      </c>
      <c r="C205" s="27" t="s">
        <v>264</v>
      </c>
      <c r="D205" s="27" t="s">
        <v>380</v>
      </c>
      <c r="E205" s="27" t="s">
        <v>294</v>
      </c>
      <c r="F205" s="27" t="s">
        <v>84</v>
      </c>
      <c r="G205" s="27" t="s">
        <v>525</v>
      </c>
      <c r="H205" s="27" t="s">
        <v>525</v>
      </c>
      <c r="I205" s="16" t="s">
        <v>507</v>
      </c>
      <c r="J205" s="141">
        <v>0</v>
      </c>
      <c r="K205" s="141">
        <v>0</v>
      </c>
      <c r="L205" s="141">
        <v>0</v>
      </c>
    </row>
    <row r="206" spans="1:12" ht="15">
      <c r="A206" s="15" t="s">
        <v>236</v>
      </c>
      <c r="B206" s="27" t="s">
        <v>86</v>
      </c>
      <c r="C206" s="27" t="s">
        <v>264</v>
      </c>
      <c r="D206" s="27" t="s">
        <v>380</v>
      </c>
      <c r="E206" s="27" t="s">
        <v>294</v>
      </c>
      <c r="F206" s="27" t="s">
        <v>84</v>
      </c>
      <c r="G206" s="27" t="s">
        <v>525</v>
      </c>
      <c r="H206" s="27" t="s">
        <v>525</v>
      </c>
      <c r="I206" s="27" t="s">
        <v>130</v>
      </c>
      <c r="J206" s="13">
        <v>50</v>
      </c>
      <c r="K206" s="13">
        <v>50</v>
      </c>
      <c r="L206" s="13">
        <v>50</v>
      </c>
    </row>
    <row r="207" spans="1:12" ht="30.75">
      <c r="A207" s="7" t="s">
        <v>127</v>
      </c>
      <c r="B207" s="27" t="s">
        <v>86</v>
      </c>
      <c r="C207" s="27" t="s">
        <v>264</v>
      </c>
      <c r="D207" s="27" t="s">
        <v>3</v>
      </c>
      <c r="E207" s="27"/>
      <c r="F207" s="95"/>
      <c r="G207" s="71"/>
      <c r="H207" s="71"/>
      <c r="I207" s="71"/>
      <c r="J207" s="13">
        <f>J208</f>
        <v>140</v>
      </c>
      <c r="K207" s="13">
        <f>K208</f>
        <v>140</v>
      </c>
      <c r="L207" s="13">
        <f>L208</f>
        <v>140</v>
      </c>
    </row>
    <row r="208" spans="1:12" ht="15">
      <c r="A208" s="6" t="s">
        <v>516</v>
      </c>
      <c r="B208" s="27" t="s">
        <v>86</v>
      </c>
      <c r="C208" s="27" t="s">
        <v>264</v>
      </c>
      <c r="D208" s="27" t="s">
        <v>3</v>
      </c>
      <c r="E208" s="27" t="s">
        <v>294</v>
      </c>
      <c r="F208" s="27"/>
      <c r="G208" s="27"/>
      <c r="H208" s="27"/>
      <c r="I208" s="27"/>
      <c r="J208" s="13">
        <f>J211+J209+J210</f>
        <v>140</v>
      </c>
      <c r="K208" s="13">
        <f>K211+K209+K210</f>
        <v>140</v>
      </c>
      <c r="L208" s="13">
        <f>L211+L209+L210</f>
        <v>140</v>
      </c>
    </row>
    <row r="209" spans="1:12" ht="30.75">
      <c r="A209" s="15" t="s">
        <v>189</v>
      </c>
      <c r="B209" s="27" t="s">
        <v>86</v>
      </c>
      <c r="C209" s="27" t="s">
        <v>264</v>
      </c>
      <c r="D209" s="27" t="s">
        <v>3</v>
      </c>
      <c r="E209" s="27" t="s">
        <v>294</v>
      </c>
      <c r="F209" s="27" t="s">
        <v>235</v>
      </c>
      <c r="G209" s="27" t="s">
        <v>525</v>
      </c>
      <c r="H209" s="27" t="s">
        <v>525</v>
      </c>
      <c r="I209" s="27" t="s">
        <v>425</v>
      </c>
      <c r="J209" s="13">
        <v>120</v>
      </c>
      <c r="K209" s="13">
        <v>120</v>
      </c>
      <c r="L209" s="13">
        <v>120</v>
      </c>
    </row>
    <row r="210" spans="1:12" ht="15">
      <c r="A210" s="15" t="s">
        <v>49</v>
      </c>
      <c r="B210" s="27" t="s">
        <v>86</v>
      </c>
      <c r="C210" s="27" t="s">
        <v>264</v>
      </c>
      <c r="D210" s="27" t="s">
        <v>3</v>
      </c>
      <c r="E210" s="27" t="s">
        <v>294</v>
      </c>
      <c r="F210" s="27" t="s">
        <v>84</v>
      </c>
      <c r="G210" s="27" t="s">
        <v>525</v>
      </c>
      <c r="H210" s="27" t="s">
        <v>525</v>
      </c>
      <c r="I210" s="27" t="s">
        <v>339</v>
      </c>
      <c r="J210" s="13">
        <v>10</v>
      </c>
      <c r="K210" s="13">
        <v>10</v>
      </c>
      <c r="L210" s="13">
        <v>10</v>
      </c>
    </row>
    <row r="211" spans="1:12" ht="30.75">
      <c r="A211" s="15" t="s">
        <v>189</v>
      </c>
      <c r="B211" s="27" t="s">
        <v>86</v>
      </c>
      <c r="C211" s="27" t="s">
        <v>264</v>
      </c>
      <c r="D211" s="27" t="s">
        <v>3</v>
      </c>
      <c r="E211" s="27" t="s">
        <v>294</v>
      </c>
      <c r="F211" s="27" t="s">
        <v>84</v>
      </c>
      <c r="G211" s="27" t="s">
        <v>525</v>
      </c>
      <c r="H211" s="27" t="s">
        <v>525</v>
      </c>
      <c r="I211" s="27" t="s">
        <v>425</v>
      </c>
      <c r="J211" s="13">
        <v>10</v>
      </c>
      <c r="K211" s="13">
        <v>10</v>
      </c>
      <c r="L211" s="13">
        <v>10</v>
      </c>
    </row>
    <row r="212" spans="1:12" ht="30.75">
      <c r="A212" s="7" t="s">
        <v>257</v>
      </c>
      <c r="B212" s="27" t="s">
        <v>86</v>
      </c>
      <c r="C212" s="27" t="s">
        <v>264</v>
      </c>
      <c r="D212" s="27" t="s">
        <v>69</v>
      </c>
      <c r="E212" s="27"/>
      <c r="F212" s="95"/>
      <c r="G212" s="71"/>
      <c r="H212" s="71"/>
      <c r="I212" s="71"/>
      <c r="J212" s="142">
        <f>J213</f>
        <v>65</v>
      </c>
      <c r="K212" s="142">
        <f>K213</f>
        <v>65</v>
      </c>
      <c r="L212" s="142">
        <f>L213</f>
        <v>65</v>
      </c>
    </row>
    <row r="213" spans="1:12" ht="15">
      <c r="A213" s="6" t="s">
        <v>516</v>
      </c>
      <c r="B213" s="27" t="s">
        <v>86</v>
      </c>
      <c r="C213" s="27" t="s">
        <v>264</v>
      </c>
      <c r="D213" s="27" t="s">
        <v>69</v>
      </c>
      <c r="E213" s="27" t="s">
        <v>294</v>
      </c>
      <c r="F213" s="27"/>
      <c r="G213" s="27"/>
      <c r="H213" s="27"/>
      <c r="I213" s="27"/>
      <c r="J213" s="13">
        <f>J215+J216+J214</f>
        <v>65</v>
      </c>
      <c r="K213" s="13">
        <f>K215+K216+K214</f>
        <v>65</v>
      </c>
      <c r="L213" s="13">
        <f>L215+L216+L214</f>
        <v>65</v>
      </c>
    </row>
    <row r="214" spans="1:12" ht="30.75">
      <c r="A214" s="15" t="s">
        <v>189</v>
      </c>
      <c r="B214" s="27" t="s">
        <v>86</v>
      </c>
      <c r="C214" s="27" t="s">
        <v>264</v>
      </c>
      <c r="D214" s="27" t="s">
        <v>69</v>
      </c>
      <c r="E214" s="27" t="s">
        <v>294</v>
      </c>
      <c r="F214" s="27" t="s">
        <v>235</v>
      </c>
      <c r="G214" s="27" t="s">
        <v>525</v>
      </c>
      <c r="H214" s="27" t="s">
        <v>525</v>
      </c>
      <c r="I214" s="27" t="s">
        <v>425</v>
      </c>
      <c r="J214" s="13">
        <v>3</v>
      </c>
      <c r="K214" s="13">
        <v>3</v>
      </c>
      <c r="L214" s="13">
        <v>3</v>
      </c>
    </row>
    <row r="215" spans="1:12" ht="30.75">
      <c r="A215" s="15" t="s">
        <v>189</v>
      </c>
      <c r="B215" s="27" t="s">
        <v>86</v>
      </c>
      <c r="C215" s="27" t="s">
        <v>264</v>
      </c>
      <c r="D215" s="27" t="s">
        <v>69</v>
      </c>
      <c r="E215" s="27" t="s">
        <v>294</v>
      </c>
      <c r="F215" s="27" t="s">
        <v>84</v>
      </c>
      <c r="G215" s="27" t="s">
        <v>525</v>
      </c>
      <c r="H215" s="27" t="s">
        <v>525</v>
      </c>
      <c r="I215" s="27" t="s">
        <v>425</v>
      </c>
      <c r="J215" s="13">
        <f>10+32</f>
        <v>42</v>
      </c>
      <c r="K215" s="13">
        <f>10+32</f>
        <v>42</v>
      </c>
      <c r="L215" s="13">
        <f>10+32</f>
        <v>42</v>
      </c>
    </row>
    <row r="216" spans="1:12" ht="15">
      <c r="A216" s="15" t="s">
        <v>236</v>
      </c>
      <c r="B216" s="27" t="s">
        <v>86</v>
      </c>
      <c r="C216" s="27" t="s">
        <v>264</v>
      </c>
      <c r="D216" s="27" t="s">
        <v>69</v>
      </c>
      <c r="E216" s="27" t="s">
        <v>294</v>
      </c>
      <c r="F216" s="27" t="s">
        <v>84</v>
      </c>
      <c r="G216" s="27" t="s">
        <v>525</v>
      </c>
      <c r="H216" s="27" t="s">
        <v>525</v>
      </c>
      <c r="I216" s="27" t="s">
        <v>130</v>
      </c>
      <c r="J216" s="13">
        <v>20</v>
      </c>
      <c r="K216" s="13">
        <v>20</v>
      </c>
      <c r="L216" s="13">
        <v>20</v>
      </c>
    </row>
    <row r="217" spans="1:12" ht="30.75">
      <c r="A217" s="7" t="s">
        <v>437</v>
      </c>
      <c r="B217" s="27" t="s">
        <v>86</v>
      </c>
      <c r="C217" s="27" t="s">
        <v>264</v>
      </c>
      <c r="D217" s="27" t="s">
        <v>404</v>
      </c>
      <c r="E217" s="27"/>
      <c r="F217" s="95"/>
      <c r="G217" s="71"/>
      <c r="H217" s="71"/>
      <c r="I217" s="71"/>
      <c r="J217" s="142">
        <f aca="true" t="shared" si="24" ref="J217:L218">J218</f>
        <v>5</v>
      </c>
      <c r="K217" s="142">
        <f t="shared" si="24"/>
        <v>5</v>
      </c>
      <c r="L217" s="142">
        <f t="shared" si="24"/>
        <v>5</v>
      </c>
    </row>
    <row r="218" spans="1:12" ht="15">
      <c r="A218" s="6" t="s">
        <v>516</v>
      </c>
      <c r="B218" s="27" t="s">
        <v>86</v>
      </c>
      <c r="C218" s="27" t="s">
        <v>264</v>
      </c>
      <c r="D218" s="27" t="s">
        <v>404</v>
      </c>
      <c r="E218" s="27" t="s">
        <v>294</v>
      </c>
      <c r="F218" s="27"/>
      <c r="G218" s="27"/>
      <c r="H218" s="27"/>
      <c r="I218" s="27"/>
      <c r="J218" s="13">
        <f t="shared" si="24"/>
        <v>5</v>
      </c>
      <c r="K218" s="13">
        <f t="shared" si="24"/>
        <v>5</v>
      </c>
      <c r="L218" s="13">
        <f t="shared" si="24"/>
        <v>5</v>
      </c>
    </row>
    <row r="219" spans="1:12" ht="30.75">
      <c r="A219" s="15" t="s">
        <v>189</v>
      </c>
      <c r="B219" s="27" t="s">
        <v>86</v>
      </c>
      <c r="C219" s="27" t="s">
        <v>264</v>
      </c>
      <c r="D219" s="27" t="s">
        <v>404</v>
      </c>
      <c r="E219" s="27" t="s">
        <v>294</v>
      </c>
      <c r="F219" s="27" t="s">
        <v>84</v>
      </c>
      <c r="G219" s="27" t="s">
        <v>525</v>
      </c>
      <c r="H219" s="27" t="s">
        <v>525</v>
      </c>
      <c r="I219" s="27" t="s">
        <v>425</v>
      </c>
      <c r="J219" s="13">
        <v>5</v>
      </c>
      <c r="K219" s="13">
        <v>5</v>
      </c>
      <c r="L219" s="13">
        <v>5</v>
      </c>
    </row>
    <row r="220" spans="1:12" ht="30.75">
      <c r="A220" s="7" t="s">
        <v>296</v>
      </c>
      <c r="B220" s="27" t="s">
        <v>86</v>
      </c>
      <c r="C220" s="27" t="s">
        <v>264</v>
      </c>
      <c r="D220" s="27" t="s">
        <v>111</v>
      </c>
      <c r="E220" s="27"/>
      <c r="F220" s="95"/>
      <c r="G220" s="71"/>
      <c r="H220" s="71"/>
      <c r="I220" s="71"/>
      <c r="J220" s="13">
        <f aca="true" t="shared" si="25" ref="J220:L221">J221</f>
        <v>10</v>
      </c>
      <c r="K220" s="13">
        <f t="shared" si="25"/>
        <v>10</v>
      </c>
      <c r="L220" s="13">
        <f t="shared" si="25"/>
        <v>10</v>
      </c>
    </row>
    <row r="221" spans="1:12" ht="15">
      <c r="A221" s="6" t="s">
        <v>516</v>
      </c>
      <c r="B221" s="27" t="s">
        <v>86</v>
      </c>
      <c r="C221" s="27" t="s">
        <v>264</v>
      </c>
      <c r="D221" s="27" t="s">
        <v>111</v>
      </c>
      <c r="E221" s="27" t="s">
        <v>294</v>
      </c>
      <c r="F221" s="27"/>
      <c r="G221" s="27"/>
      <c r="H221" s="27"/>
      <c r="I221" s="27"/>
      <c r="J221" s="13">
        <f t="shared" si="25"/>
        <v>10</v>
      </c>
      <c r="K221" s="13">
        <f t="shared" si="25"/>
        <v>10</v>
      </c>
      <c r="L221" s="13">
        <f t="shared" si="25"/>
        <v>10</v>
      </c>
    </row>
    <row r="222" spans="1:12" ht="30.75">
      <c r="A222" s="15" t="s">
        <v>189</v>
      </c>
      <c r="B222" s="27" t="s">
        <v>86</v>
      </c>
      <c r="C222" s="27" t="s">
        <v>264</v>
      </c>
      <c r="D222" s="27" t="s">
        <v>111</v>
      </c>
      <c r="E222" s="27" t="s">
        <v>294</v>
      </c>
      <c r="F222" s="27" t="s">
        <v>84</v>
      </c>
      <c r="G222" s="27" t="s">
        <v>525</v>
      </c>
      <c r="H222" s="27" t="s">
        <v>525</v>
      </c>
      <c r="I222" s="27" t="s">
        <v>425</v>
      </c>
      <c r="J222" s="13">
        <v>10</v>
      </c>
      <c r="K222" s="13">
        <v>10</v>
      </c>
      <c r="L222" s="13">
        <v>10</v>
      </c>
    </row>
    <row r="223" spans="1:12" ht="16.5">
      <c r="A223" s="7" t="s">
        <v>484</v>
      </c>
      <c r="B223" s="27" t="s">
        <v>86</v>
      </c>
      <c r="C223" s="27" t="s">
        <v>264</v>
      </c>
      <c r="D223" s="27" t="s">
        <v>260</v>
      </c>
      <c r="E223" s="27"/>
      <c r="F223" s="95"/>
      <c r="G223" s="71"/>
      <c r="H223" s="71"/>
      <c r="I223" s="71"/>
      <c r="J223" s="142">
        <f>J224</f>
        <v>25</v>
      </c>
      <c r="K223" s="142">
        <f>K224</f>
        <v>25</v>
      </c>
      <c r="L223" s="142">
        <f>L224</f>
        <v>25</v>
      </c>
    </row>
    <row r="224" spans="1:12" ht="15">
      <c r="A224" s="6" t="s">
        <v>516</v>
      </c>
      <c r="B224" s="27" t="s">
        <v>86</v>
      </c>
      <c r="C224" s="27" t="s">
        <v>264</v>
      </c>
      <c r="D224" s="27" t="s">
        <v>260</v>
      </c>
      <c r="E224" s="27" t="s">
        <v>294</v>
      </c>
      <c r="F224" s="27"/>
      <c r="G224" s="27"/>
      <c r="H224" s="27"/>
      <c r="I224" s="27"/>
      <c r="J224" s="13">
        <f>J225+J226</f>
        <v>25</v>
      </c>
      <c r="K224" s="13">
        <f>K225+K226</f>
        <v>25</v>
      </c>
      <c r="L224" s="13">
        <f>L225+L226</f>
        <v>25</v>
      </c>
    </row>
    <row r="225" spans="1:12" ht="30.75">
      <c r="A225" s="15" t="s">
        <v>189</v>
      </c>
      <c r="B225" s="27" t="s">
        <v>86</v>
      </c>
      <c r="C225" s="27" t="s">
        <v>264</v>
      </c>
      <c r="D225" s="27" t="s">
        <v>260</v>
      </c>
      <c r="E225" s="27" t="s">
        <v>294</v>
      </c>
      <c r="F225" s="27" t="s">
        <v>84</v>
      </c>
      <c r="G225" s="27" t="s">
        <v>525</v>
      </c>
      <c r="H225" s="27" t="s">
        <v>525</v>
      </c>
      <c r="I225" s="27" t="s">
        <v>425</v>
      </c>
      <c r="J225" s="13">
        <v>5</v>
      </c>
      <c r="K225" s="13">
        <v>5</v>
      </c>
      <c r="L225" s="13">
        <v>5</v>
      </c>
    </row>
    <row r="226" spans="1:12" ht="15">
      <c r="A226" s="31" t="s">
        <v>450</v>
      </c>
      <c r="B226" s="27" t="s">
        <v>86</v>
      </c>
      <c r="C226" s="27" t="s">
        <v>264</v>
      </c>
      <c r="D226" s="27" t="s">
        <v>260</v>
      </c>
      <c r="E226" s="27" t="s">
        <v>294</v>
      </c>
      <c r="F226" s="27" t="s">
        <v>84</v>
      </c>
      <c r="G226" s="27" t="s">
        <v>525</v>
      </c>
      <c r="H226" s="27" t="s">
        <v>525</v>
      </c>
      <c r="I226" s="27" t="s">
        <v>507</v>
      </c>
      <c r="J226" s="13">
        <v>20</v>
      </c>
      <c r="K226" s="13">
        <v>20</v>
      </c>
      <c r="L226" s="13">
        <v>20</v>
      </c>
    </row>
    <row r="227" spans="1:12" ht="30.75">
      <c r="A227" s="7" t="s">
        <v>513</v>
      </c>
      <c r="B227" s="27" t="s">
        <v>86</v>
      </c>
      <c r="C227" s="27" t="s">
        <v>264</v>
      </c>
      <c r="D227" s="27" t="s">
        <v>525</v>
      </c>
      <c r="E227" s="27"/>
      <c r="F227" s="95"/>
      <c r="G227" s="71"/>
      <c r="H227" s="71"/>
      <c r="I227" s="71"/>
      <c r="J227" s="13">
        <f aca="true" t="shared" si="26" ref="J227:L228">J228</f>
        <v>0</v>
      </c>
      <c r="K227" s="13">
        <f t="shared" si="26"/>
        <v>0</v>
      </c>
      <c r="L227" s="13">
        <f t="shared" si="26"/>
        <v>0</v>
      </c>
    </row>
    <row r="228" spans="1:12" ht="15">
      <c r="A228" s="6" t="s">
        <v>516</v>
      </c>
      <c r="B228" s="27" t="s">
        <v>86</v>
      </c>
      <c r="C228" s="27" t="s">
        <v>264</v>
      </c>
      <c r="D228" s="27" t="s">
        <v>525</v>
      </c>
      <c r="E228" s="27" t="s">
        <v>294</v>
      </c>
      <c r="F228" s="27"/>
      <c r="G228" s="27"/>
      <c r="H228" s="27"/>
      <c r="I228" s="27"/>
      <c r="J228" s="13">
        <f t="shared" si="26"/>
        <v>0</v>
      </c>
      <c r="K228" s="13">
        <f t="shared" si="26"/>
        <v>0</v>
      </c>
      <c r="L228" s="13">
        <f t="shared" si="26"/>
        <v>0</v>
      </c>
    </row>
    <row r="229" spans="1:12" ht="30.75">
      <c r="A229" s="15" t="s">
        <v>189</v>
      </c>
      <c r="B229" s="27" t="s">
        <v>86</v>
      </c>
      <c r="C229" s="27" t="s">
        <v>264</v>
      </c>
      <c r="D229" s="27" t="s">
        <v>525</v>
      </c>
      <c r="E229" s="27" t="s">
        <v>294</v>
      </c>
      <c r="F229" s="27" t="s">
        <v>84</v>
      </c>
      <c r="G229" s="27" t="s">
        <v>525</v>
      </c>
      <c r="H229" s="27" t="s">
        <v>525</v>
      </c>
      <c r="I229" s="27" t="s">
        <v>425</v>
      </c>
      <c r="J229" s="13"/>
      <c r="K229" s="13"/>
      <c r="L229" s="13"/>
    </row>
    <row r="230" spans="1:12" ht="50.25">
      <c r="A230" s="151" t="s">
        <v>470</v>
      </c>
      <c r="B230" s="95" t="s">
        <v>556</v>
      </c>
      <c r="C230" s="95"/>
      <c r="D230" s="95"/>
      <c r="E230" s="95"/>
      <c r="F230" s="95"/>
      <c r="G230" s="27"/>
      <c r="H230" s="27"/>
      <c r="I230" s="27"/>
      <c r="J230" s="96">
        <f>J231+J256</f>
        <v>7480.5</v>
      </c>
      <c r="K230" s="96">
        <f>K231+K256</f>
        <v>3348.9999999999995</v>
      </c>
      <c r="L230" s="96">
        <f>L231+L256</f>
        <v>3414.1</v>
      </c>
    </row>
    <row r="231" spans="1:12" ht="30.75">
      <c r="A231" s="1" t="s">
        <v>521</v>
      </c>
      <c r="B231" s="71" t="s">
        <v>556</v>
      </c>
      <c r="C231" s="71" t="s">
        <v>500</v>
      </c>
      <c r="D231" s="71"/>
      <c r="E231" s="71"/>
      <c r="F231" s="71"/>
      <c r="G231" s="71"/>
      <c r="H231" s="71"/>
      <c r="I231" s="71"/>
      <c r="J231" s="42">
        <f>J232+J241+J246+J253</f>
        <v>5169.3</v>
      </c>
      <c r="K231" s="42">
        <f>K232+K241+K246</f>
        <v>997.9</v>
      </c>
      <c r="L231" s="42">
        <f>L232+L241+L246</f>
        <v>1005.9</v>
      </c>
    </row>
    <row r="232" spans="1:12" ht="15">
      <c r="A232" s="7" t="s">
        <v>307</v>
      </c>
      <c r="B232" s="27" t="s">
        <v>556</v>
      </c>
      <c r="C232" s="27" t="s">
        <v>500</v>
      </c>
      <c r="D232" s="27" t="s">
        <v>380</v>
      </c>
      <c r="E232" s="27"/>
      <c r="F232" s="71"/>
      <c r="G232" s="71"/>
      <c r="H232" s="71"/>
      <c r="I232" s="71"/>
      <c r="J232" s="13">
        <f>J233+J236+J239</f>
        <v>1534.3</v>
      </c>
      <c r="K232" s="13">
        <f>K233+K236+K239</f>
        <v>897.9</v>
      </c>
      <c r="L232" s="13">
        <f>L233+L236+L239</f>
        <v>905.9</v>
      </c>
    </row>
    <row r="233" spans="1:12" ht="15">
      <c r="A233" s="6" t="s">
        <v>103</v>
      </c>
      <c r="B233" s="27" t="s">
        <v>556</v>
      </c>
      <c r="C233" s="27" t="s">
        <v>500</v>
      </c>
      <c r="D233" s="27" t="s">
        <v>380</v>
      </c>
      <c r="E233" s="27" t="s">
        <v>475</v>
      </c>
      <c r="F233" s="27"/>
      <c r="G233" s="27"/>
      <c r="H233" s="27"/>
      <c r="I233" s="27"/>
      <c r="J233" s="13">
        <f>J234+J235</f>
        <v>751</v>
      </c>
      <c r="K233" s="13">
        <f>K234+K235</f>
        <v>897.9</v>
      </c>
      <c r="L233" s="13">
        <f>L234+L235</f>
        <v>905.9</v>
      </c>
    </row>
    <row r="234" spans="1:12" ht="15">
      <c r="A234" s="15" t="s">
        <v>49</v>
      </c>
      <c r="B234" s="27" t="s">
        <v>556</v>
      </c>
      <c r="C234" s="27" t="s">
        <v>500</v>
      </c>
      <c r="D234" s="27" t="s">
        <v>380</v>
      </c>
      <c r="E234" s="27" t="s">
        <v>475</v>
      </c>
      <c r="F234" s="27" t="s">
        <v>84</v>
      </c>
      <c r="G234" s="27" t="s">
        <v>424</v>
      </c>
      <c r="H234" s="27" t="s">
        <v>111</v>
      </c>
      <c r="I234" s="27" t="s">
        <v>339</v>
      </c>
      <c r="J234" s="13">
        <v>400</v>
      </c>
      <c r="K234" s="13">
        <v>430</v>
      </c>
      <c r="L234" s="13">
        <v>430</v>
      </c>
    </row>
    <row r="235" spans="1:12" ht="30.75">
      <c r="A235" s="15" t="s">
        <v>189</v>
      </c>
      <c r="B235" s="27" t="s">
        <v>556</v>
      </c>
      <c r="C235" s="27" t="s">
        <v>500</v>
      </c>
      <c r="D235" s="27" t="s">
        <v>380</v>
      </c>
      <c r="E235" s="27" t="s">
        <v>475</v>
      </c>
      <c r="F235" s="27" t="s">
        <v>84</v>
      </c>
      <c r="G235" s="27" t="s">
        <v>424</v>
      </c>
      <c r="H235" s="27" t="s">
        <v>111</v>
      </c>
      <c r="I235" s="27" t="s">
        <v>425</v>
      </c>
      <c r="J235" s="13">
        <v>351</v>
      </c>
      <c r="K235" s="13">
        <v>467.9</v>
      </c>
      <c r="L235" s="13">
        <v>475.9</v>
      </c>
    </row>
    <row r="236" spans="1:12" ht="64.5" customHeight="1">
      <c r="A236" s="6" t="s">
        <v>343</v>
      </c>
      <c r="B236" s="27" t="s">
        <v>556</v>
      </c>
      <c r="C236" s="27" t="s">
        <v>500</v>
      </c>
      <c r="D236" s="27" t="s">
        <v>380</v>
      </c>
      <c r="E236" s="27" t="s">
        <v>545</v>
      </c>
      <c r="F236" s="27"/>
      <c r="G236" s="27"/>
      <c r="H236" s="27"/>
      <c r="I236" s="27"/>
      <c r="J236" s="13">
        <f>J237+J238</f>
        <v>450</v>
      </c>
      <c r="K236" s="13">
        <f>K237+K238</f>
        <v>0</v>
      </c>
      <c r="L236" s="13">
        <f>L237+L238</f>
        <v>0</v>
      </c>
    </row>
    <row r="237" spans="1:12" ht="15">
      <c r="A237" s="15" t="s">
        <v>49</v>
      </c>
      <c r="B237" s="27" t="s">
        <v>556</v>
      </c>
      <c r="C237" s="27" t="s">
        <v>500</v>
      </c>
      <c r="D237" s="27" t="s">
        <v>380</v>
      </c>
      <c r="E237" s="27" t="s">
        <v>545</v>
      </c>
      <c r="F237" s="27" t="s">
        <v>84</v>
      </c>
      <c r="G237" s="27" t="s">
        <v>424</v>
      </c>
      <c r="H237" s="27" t="s">
        <v>111</v>
      </c>
      <c r="I237" s="27" t="s">
        <v>339</v>
      </c>
      <c r="J237" s="13">
        <v>45</v>
      </c>
      <c r="K237" s="13">
        <v>0</v>
      </c>
      <c r="L237" s="13">
        <v>0</v>
      </c>
    </row>
    <row r="238" spans="1:12" ht="30.75">
      <c r="A238" s="15" t="s">
        <v>189</v>
      </c>
      <c r="B238" s="27" t="s">
        <v>556</v>
      </c>
      <c r="C238" s="27" t="s">
        <v>500</v>
      </c>
      <c r="D238" s="27" t="s">
        <v>380</v>
      </c>
      <c r="E238" s="27" t="s">
        <v>545</v>
      </c>
      <c r="F238" s="27" t="s">
        <v>84</v>
      </c>
      <c r="G238" s="27" t="s">
        <v>424</v>
      </c>
      <c r="H238" s="27" t="s">
        <v>111</v>
      </c>
      <c r="I238" s="27" t="s">
        <v>425</v>
      </c>
      <c r="J238" s="13">
        <v>405</v>
      </c>
      <c r="K238" s="13">
        <v>0</v>
      </c>
      <c r="L238" s="13">
        <v>0</v>
      </c>
    </row>
    <row r="239" spans="1:12" ht="63" customHeight="1">
      <c r="A239" s="76" t="s">
        <v>593</v>
      </c>
      <c r="B239" s="27" t="s">
        <v>556</v>
      </c>
      <c r="C239" s="27" t="s">
        <v>500</v>
      </c>
      <c r="D239" s="27" t="s">
        <v>380</v>
      </c>
      <c r="E239" s="27" t="s">
        <v>592</v>
      </c>
      <c r="F239" s="27"/>
      <c r="G239" s="27"/>
      <c r="H239" s="27"/>
      <c r="I239" s="27"/>
      <c r="J239" s="13">
        <f>J240</f>
        <v>333.3</v>
      </c>
      <c r="K239" s="13">
        <f>K240</f>
        <v>0</v>
      </c>
      <c r="L239" s="13">
        <f>L240</f>
        <v>0</v>
      </c>
    </row>
    <row r="240" spans="1:12" ht="30.75">
      <c r="A240" s="15" t="s">
        <v>189</v>
      </c>
      <c r="B240" s="27" t="s">
        <v>556</v>
      </c>
      <c r="C240" s="27" t="s">
        <v>500</v>
      </c>
      <c r="D240" s="27" t="s">
        <v>380</v>
      </c>
      <c r="E240" s="27" t="s">
        <v>592</v>
      </c>
      <c r="F240" s="27" t="s">
        <v>84</v>
      </c>
      <c r="G240" s="27" t="s">
        <v>424</v>
      </c>
      <c r="H240" s="27" t="s">
        <v>111</v>
      </c>
      <c r="I240" s="27" t="s">
        <v>425</v>
      </c>
      <c r="J240" s="13">
        <v>333.3</v>
      </c>
      <c r="K240" s="13">
        <v>0</v>
      </c>
      <c r="L240" s="13">
        <v>0</v>
      </c>
    </row>
    <row r="241" spans="1:12" ht="30.75">
      <c r="A241" s="7" t="s">
        <v>198</v>
      </c>
      <c r="B241" s="27" t="s">
        <v>556</v>
      </c>
      <c r="C241" s="27" t="s">
        <v>500</v>
      </c>
      <c r="D241" s="27" t="s">
        <v>3</v>
      </c>
      <c r="E241" s="27"/>
      <c r="F241" s="27"/>
      <c r="G241" s="27"/>
      <c r="H241" s="27"/>
      <c r="I241" s="27"/>
      <c r="J241" s="13">
        <f>J242+J244</f>
        <v>0</v>
      </c>
      <c r="K241" s="13">
        <f>K242+K244</f>
        <v>100</v>
      </c>
      <c r="L241" s="13">
        <f>L242+L244</f>
        <v>100</v>
      </c>
    </row>
    <row r="242" spans="1:12" ht="15">
      <c r="A242" s="6" t="s">
        <v>103</v>
      </c>
      <c r="B242" s="27" t="s">
        <v>556</v>
      </c>
      <c r="C242" s="27" t="s">
        <v>500</v>
      </c>
      <c r="D242" s="27" t="s">
        <v>3</v>
      </c>
      <c r="E242" s="27" t="s">
        <v>475</v>
      </c>
      <c r="F242" s="27"/>
      <c r="G242" s="27"/>
      <c r="H242" s="27"/>
      <c r="I242" s="27"/>
      <c r="J242" s="13">
        <f>J243</f>
        <v>0</v>
      </c>
      <c r="K242" s="13">
        <f>K243</f>
        <v>100</v>
      </c>
      <c r="L242" s="13">
        <f>L243</f>
        <v>100</v>
      </c>
    </row>
    <row r="243" spans="1:12" ht="30.75">
      <c r="A243" s="15" t="s">
        <v>189</v>
      </c>
      <c r="B243" s="27" t="s">
        <v>556</v>
      </c>
      <c r="C243" s="27" t="s">
        <v>500</v>
      </c>
      <c r="D243" s="27" t="s">
        <v>3</v>
      </c>
      <c r="E243" s="27" t="s">
        <v>475</v>
      </c>
      <c r="F243" s="27" t="s">
        <v>84</v>
      </c>
      <c r="G243" s="27" t="s">
        <v>424</v>
      </c>
      <c r="H243" s="27" t="s">
        <v>111</v>
      </c>
      <c r="I243" s="27" t="s">
        <v>425</v>
      </c>
      <c r="J243" s="13">
        <v>0</v>
      </c>
      <c r="K243" s="13">
        <v>100</v>
      </c>
      <c r="L243" s="13">
        <v>100</v>
      </c>
    </row>
    <row r="244" spans="1:12" ht="75" customHeight="1" hidden="1">
      <c r="A244" s="6" t="s">
        <v>343</v>
      </c>
      <c r="B244" s="27" t="s">
        <v>556</v>
      </c>
      <c r="C244" s="27" t="s">
        <v>500</v>
      </c>
      <c r="D244" s="27" t="s">
        <v>3</v>
      </c>
      <c r="E244" s="27" t="s">
        <v>545</v>
      </c>
      <c r="F244" s="27"/>
      <c r="G244" s="27"/>
      <c r="H244" s="27"/>
      <c r="I244" s="27"/>
      <c r="J244" s="13">
        <f>J245</f>
        <v>0</v>
      </c>
      <c r="K244" s="13">
        <f>K245</f>
        <v>0</v>
      </c>
      <c r="L244" s="13">
        <f>L245</f>
        <v>0</v>
      </c>
    </row>
    <row r="245" spans="1:12" ht="30.75" hidden="1">
      <c r="A245" s="15" t="s">
        <v>189</v>
      </c>
      <c r="B245" s="27" t="s">
        <v>556</v>
      </c>
      <c r="C245" s="27" t="s">
        <v>500</v>
      </c>
      <c r="D245" s="27" t="s">
        <v>3</v>
      </c>
      <c r="E245" s="27" t="s">
        <v>545</v>
      </c>
      <c r="F245" s="27" t="s">
        <v>84</v>
      </c>
      <c r="G245" s="27" t="s">
        <v>424</v>
      </c>
      <c r="H245" s="27" t="s">
        <v>111</v>
      </c>
      <c r="I245" s="27" t="s">
        <v>425</v>
      </c>
      <c r="J245" s="13"/>
      <c r="K245" s="13"/>
      <c r="L245" s="13"/>
    </row>
    <row r="246" spans="1:12" ht="30.75">
      <c r="A246" s="7" t="s">
        <v>79</v>
      </c>
      <c r="B246" s="27" t="s">
        <v>556</v>
      </c>
      <c r="C246" s="27" t="s">
        <v>500</v>
      </c>
      <c r="D246" s="27" t="s">
        <v>69</v>
      </c>
      <c r="E246" s="27"/>
      <c r="F246" s="27"/>
      <c r="G246" s="27"/>
      <c r="H246" s="27"/>
      <c r="I246" s="27"/>
      <c r="J246" s="13">
        <f>J251+J249+J247</f>
        <v>3635</v>
      </c>
      <c r="K246" s="13">
        <f>K251+K249+K247</f>
        <v>0</v>
      </c>
      <c r="L246" s="13">
        <f>L251+L249+L247</f>
        <v>0</v>
      </c>
    </row>
    <row r="247" spans="1:12" ht="15">
      <c r="A247" s="7" t="s">
        <v>102</v>
      </c>
      <c r="B247" s="27" t="s">
        <v>556</v>
      </c>
      <c r="C247" s="27" t="s">
        <v>500</v>
      </c>
      <c r="D247" s="27" t="s">
        <v>69</v>
      </c>
      <c r="E247" s="27" t="s">
        <v>541</v>
      </c>
      <c r="F247" s="27"/>
      <c r="G247" s="27"/>
      <c r="H247" s="27"/>
      <c r="I247" s="27"/>
      <c r="J247" s="13">
        <f>J248</f>
        <v>1550</v>
      </c>
      <c r="K247" s="13">
        <f>K248</f>
        <v>0</v>
      </c>
      <c r="L247" s="13">
        <f>L248</f>
        <v>0</v>
      </c>
    </row>
    <row r="248" spans="1:12" ht="30.75">
      <c r="A248" s="15" t="s">
        <v>189</v>
      </c>
      <c r="B248" s="27" t="s">
        <v>556</v>
      </c>
      <c r="C248" s="27" t="s">
        <v>500</v>
      </c>
      <c r="D248" s="27" t="s">
        <v>69</v>
      </c>
      <c r="E248" s="27" t="s">
        <v>541</v>
      </c>
      <c r="F248" s="27" t="s">
        <v>84</v>
      </c>
      <c r="G248" s="27" t="s">
        <v>424</v>
      </c>
      <c r="H248" s="27" t="s">
        <v>111</v>
      </c>
      <c r="I248" s="27" t="s">
        <v>425</v>
      </c>
      <c r="J248" s="13">
        <v>1550</v>
      </c>
      <c r="K248" s="13">
        <v>0</v>
      </c>
      <c r="L248" s="13">
        <v>0</v>
      </c>
    </row>
    <row r="249" spans="1:12" ht="15" hidden="1">
      <c r="A249" s="6" t="s">
        <v>258</v>
      </c>
      <c r="B249" s="27" t="s">
        <v>556</v>
      </c>
      <c r="C249" s="27" t="s">
        <v>500</v>
      </c>
      <c r="D249" s="27" t="s">
        <v>69</v>
      </c>
      <c r="E249" s="16" t="s">
        <v>157</v>
      </c>
      <c r="F249" s="27"/>
      <c r="G249" s="27"/>
      <c r="H249" s="27"/>
      <c r="I249" s="27"/>
      <c r="J249" s="13">
        <f>J250</f>
        <v>0</v>
      </c>
      <c r="K249" s="13">
        <f>K250</f>
        <v>0</v>
      </c>
      <c r="L249" s="13">
        <f>L250</f>
        <v>0</v>
      </c>
    </row>
    <row r="250" spans="1:12" ht="15" hidden="1">
      <c r="A250" s="15" t="s">
        <v>506</v>
      </c>
      <c r="B250" s="27" t="s">
        <v>556</v>
      </c>
      <c r="C250" s="27" t="s">
        <v>500</v>
      </c>
      <c r="D250" s="27" t="s">
        <v>69</v>
      </c>
      <c r="E250" s="16" t="s">
        <v>157</v>
      </c>
      <c r="F250" s="27" t="s">
        <v>84</v>
      </c>
      <c r="G250" s="27" t="s">
        <v>424</v>
      </c>
      <c r="H250" s="27" t="s">
        <v>111</v>
      </c>
      <c r="I250" s="27" t="s">
        <v>331</v>
      </c>
      <c r="J250" s="13"/>
      <c r="K250" s="13"/>
      <c r="L250" s="13"/>
    </row>
    <row r="251" spans="1:12" ht="30.75">
      <c r="A251" s="6" t="s">
        <v>328</v>
      </c>
      <c r="B251" s="27" t="s">
        <v>556</v>
      </c>
      <c r="C251" s="27" t="s">
        <v>500</v>
      </c>
      <c r="D251" s="27" t="s">
        <v>69</v>
      </c>
      <c r="E251" s="27" t="s">
        <v>286</v>
      </c>
      <c r="F251" s="27"/>
      <c r="G251" s="27"/>
      <c r="H251" s="27"/>
      <c r="I251" s="27"/>
      <c r="J251" s="13">
        <f>J252</f>
        <v>2085</v>
      </c>
      <c r="K251" s="13">
        <f>K252</f>
        <v>0</v>
      </c>
      <c r="L251" s="13">
        <f>L252</f>
        <v>0</v>
      </c>
    </row>
    <row r="252" spans="1:12" ht="15">
      <c r="A252" s="15" t="s">
        <v>506</v>
      </c>
      <c r="B252" s="27" t="s">
        <v>556</v>
      </c>
      <c r="C252" s="27" t="s">
        <v>500</v>
      </c>
      <c r="D252" s="27" t="s">
        <v>69</v>
      </c>
      <c r="E252" s="27" t="s">
        <v>286</v>
      </c>
      <c r="F252" s="27" t="s">
        <v>84</v>
      </c>
      <c r="G252" s="27" t="s">
        <v>424</v>
      </c>
      <c r="H252" s="27" t="s">
        <v>111</v>
      </c>
      <c r="I252" s="27" t="s">
        <v>331</v>
      </c>
      <c r="J252" s="13">
        <v>2085</v>
      </c>
      <c r="K252" s="13">
        <v>0</v>
      </c>
      <c r="L252" s="13">
        <v>0</v>
      </c>
    </row>
    <row r="253" spans="1:12" s="131" customFormat="1" ht="44.25" customHeight="1" hidden="1">
      <c r="A253" s="6" t="s">
        <v>608</v>
      </c>
      <c r="B253" s="152" t="s">
        <v>556</v>
      </c>
      <c r="C253" s="152" t="s">
        <v>500</v>
      </c>
      <c r="D253" s="152" t="s">
        <v>111</v>
      </c>
      <c r="E253" s="152"/>
      <c r="F253" s="152"/>
      <c r="G253" s="152"/>
      <c r="H253" s="152"/>
      <c r="I253" s="152"/>
      <c r="J253" s="153">
        <f aca="true" t="shared" si="27" ref="J253:L254">J254</f>
        <v>0</v>
      </c>
      <c r="K253" s="13">
        <f t="shared" si="27"/>
        <v>0</v>
      </c>
      <c r="L253" s="13">
        <f t="shared" si="27"/>
        <v>0</v>
      </c>
    </row>
    <row r="254" spans="1:12" s="131" customFormat="1" ht="62.25" hidden="1">
      <c r="A254" s="60" t="s">
        <v>88</v>
      </c>
      <c r="B254" s="152" t="s">
        <v>556</v>
      </c>
      <c r="C254" s="152" t="s">
        <v>500</v>
      </c>
      <c r="D254" s="152" t="s">
        <v>111</v>
      </c>
      <c r="E254" s="152" t="s">
        <v>221</v>
      </c>
      <c r="F254" s="152"/>
      <c r="G254" s="152"/>
      <c r="H254" s="152"/>
      <c r="I254" s="152"/>
      <c r="J254" s="153">
        <f t="shared" si="27"/>
        <v>0</v>
      </c>
      <c r="K254" s="13">
        <f t="shared" si="27"/>
        <v>0</v>
      </c>
      <c r="L254" s="13">
        <f t="shared" si="27"/>
        <v>0</v>
      </c>
    </row>
    <row r="255" spans="1:12" s="131" customFormat="1" ht="30.75" hidden="1">
      <c r="A255" s="15" t="s">
        <v>189</v>
      </c>
      <c r="B255" s="152" t="s">
        <v>556</v>
      </c>
      <c r="C255" s="152" t="s">
        <v>500</v>
      </c>
      <c r="D255" s="152" t="s">
        <v>111</v>
      </c>
      <c r="E255" s="152" t="s">
        <v>221</v>
      </c>
      <c r="F255" s="152" t="s">
        <v>84</v>
      </c>
      <c r="G255" s="152" t="s">
        <v>424</v>
      </c>
      <c r="H255" s="152" t="s">
        <v>111</v>
      </c>
      <c r="I255" s="152" t="s">
        <v>425</v>
      </c>
      <c r="J255" s="153"/>
      <c r="K255" s="13"/>
      <c r="L255" s="13"/>
    </row>
    <row r="256" spans="1:12" ht="62.25">
      <c r="A256" s="154" t="s">
        <v>397</v>
      </c>
      <c r="B256" s="71" t="s">
        <v>556</v>
      </c>
      <c r="C256" s="71" t="s">
        <v>359</v>
      </c>
      <c r="D256" s="71"/>
      <c r="E256" s="71"/>
      <c r="F256" s="71"/>
      <c r="G256" s="71"/>
      <c r="H256" s="71"/>
      <c r="I256" s="71"/>
      <c r="J256" s="42">
        <f>J257</f>
        <v>2311.2</v>
      </c>
      <c r="K256" s="42">
        <f>K257</f>
        <v>2351.0999999999995</v>
      </c>
      <c r="L256" s="42">
        <f>L257</f>
        <v>2408.2</v>
      </c>
    </row>
    <row r="257" spans="1:12" ht="30.75">
      <c r="A257" s="7" t="s">
        <v>383</v>
      </c>
      <c r="B257" s="27" t="s">
        <v>556</v>
      </c>
      <c r="C257" s="27" t="s">
        <v>359</v>
      </c>
      <c r="D257" s="27" t="s">
        <v>380</v>
      </c>
      <c r="E257" s="27"/>
      <c r="F257" s="71"/>
      <c r="G257" s="71"/>
      <c r="H257" s="71"/>
      <c r="I257" s="71"/>
      <c r="J257" s="13">
        <f>J258+J262</f>
        <v>2311.2</v>
      </c>
      <c r="K257" s="13">
        <f>K258+K262</f>
        <v>2351.0999999999995</v>
      </c>
      <c r="L257" s="13">
        <f>L258+L262</f>
        <v>2408.2</v>
      </c>
    </row>
    <row r="258" spans="1:12" ht="30.75">
      <c r="A258" s="57" t="s">
        <v>392</v>
      </c>
      <c r="B258" s="27" t="s">
        <v>556</v>
      </c>
      <c r="C258" s="27" t="s">
        <v>359</v>
      </c>
      <c r="D258" s="27" t="s">
        <v>380</v>
      </c>
      <c r="E258" s="27" t="s">
        <v>19</v>
      </c>
      <c r="F258" s="27"/>
      <c r="G258" s="27"/>
      <c r="H258" s="27"/>
      <c r="I258" s="27"/>
      <c r="J258" s="13">
        <f>J259+J260+J261</f>
        <v>1707.2999999999997</v>
      </c>
      <c r="K258" s="13">
        <f>K259+K260+K261</f>
        <v>1747.1999999999996</v>
      </c>
      <c r="L258" s="13">
        <f>L259+L260+L261</f>
        <v>1804.2999999999997</v>
      </c>
    </row>
    <row r="259" spans="1:12" ht="15">
      <c r="A259" s="15" t="s">
        <v>49</v>
      </c>
      <c r="B259" s="27" t="s">
        <v>556</v>
      </c>
      <c r="C259" s="27" t="s">
        <v>359</v>
      </c>
      <c r="D259" s="27" t="s">
        <v>380</v>
      </c>
      <c r="E259" s="27" t="s">
        <v>19</v>
      </c>
      <c r="F259" s="27" t="s">
        <v>84</v>
      </c>
      <c r="G259" s="27" t="s">
        <v>424</v>
      </c>
      <c r="H259" s="27" t="s">
        <v>380</v>
      </c>
      <c r="I259" s="27" t="s">
        <v>339</v>
      </c>
      <c r="J259" s="13">
        <f>1506.6+452.6+15-J263</f>
        <v>1370.2999999999997</v>
      </c>
      <c r="K259" s="13">
        <f>1506.6+452.6+22.5-K263</f>
        <v>1377.7999999999997</v>
      </c>
      <c r="L259" s="13">
        <f>1506.6+452.6+20-L263</f>
        <v>1375.2999999999997</v>
      </c>
    </row>
    <row r="260" spans="1:12" ht="30.75">
      <c r="A260" s="15" t="s">
        <v>189</v>
      </c>
      <c r="B260" s="27" t="s">
        <v>556</v>
      </c>
      <c r="C260" s="27" t="s">
        <v>359</v>
      </c>
      <c r="D260" s="27" t="s">
        <v>380</v>
      </c>
      <c r="E260" s="27" t="s">
        <v>19</v>
      </c>
      <c r="F260" s="27" t="s">
        <v>84</v>
      </c>
      <c r="G260" s="27" t="s">
        <v>424</v>
      </c>
      <c r="H260" s="27" t="s">
        <v>380</v>
      </c>
      <c r="I260" s="27" t="s">
        <v>425</v>
      </c>
      <c r="J260" s="13">
        <f>21+311.7</f>
        <v>332.7</v>
      </c>
      <c r="K260" s="13">
        <f>21.5+343.6</f>
        <v>365.1</v>
      </c>
      <c r="L260" s="13">
        <f>62.5+362.2</f>
        <v>424.7</v>
      </c>
    </row>
    <row r="261" spans="1:12" ht="15">
      <c r="A261" s="15" t="s">
        <v>443</v>
      </c>
      <c r="B261" s="27" t="s">
        <v>556</v>
      </c>
      <c r="C261" s="27" t="s">
        <v>359</v>
      </c>
      <c r="D261" s="27" t="s">
        <v>380</v>
      </c>
      <c r="E261" s="27" t="s">
        <v>19</v>
      </c>
      <c r="F261" s="27" t="s">
        <v>84</v>
      </c>
      <c r="G261" s="27" t="s">
        <v>424</v>
      </c>
      <c r="H261" s="27" t="s">
        <v>380</v>
      </c>
      <c r="I261" s="27" t="s">
        <v>540</v>
      </c>
      <c r="J261" s="13">
        <v>4.3</v>
      </c>
      <c r="K261" s="13">
        <v>4.3</v>
      </c>
      <c r="L261" s="13">
        <v>4.3</v>
      </c>
    </row>
    <row r="262" spans="1:12" ht="78">
      <c r="A262" s="76" t="s">
        <v>601</v>
      </c>
      <c r="B262" s="27" t="s">
        <v>556</v>
      </c>
      <c r="C262" s="27" t="s">
        <v>359</v>
      </c>
      <c r="D262" s="27" t="s">
        <v>380</v>
      </c>
      <c r="E262" s="27" t="s">
        <v>347</v>
      </c>
      <c r="F262" s="27"/>
      <c r="G262" s="27"/>
      <c r="H262" s="27"/>
      <c r="I262" s="27"/>
      <c r="J262" s="13">
        <f>J263</f>
        <v>603.9</v>
      </c>
      <c r="K262" s="13">
        <f>K263</f>
        <v>603.9</v>
      </c>
      <c r="L262" s="13">
        <f>L263</f>
        <v>603.9</v>
      </c>
    </row>
    <row r="263" spans="1:12" ht="15">
      <c r="A263" s="15" t="s">
        <v>49</v>
      </c>
      <c r="B263" s="27" t="s">
        <v>556</v>
      </c>
      <c r="C263" s="27" t="s">
        <v>359</v>
      </c>
      <c r="D263" s="27" t="s">
        <v>380</v>
      </c>
      <c r="E263" s="27" t="s">
        <v>347</v>
      </c>
      <c r="F263" s="27" t="s">
        <v>84</v>
      </c>
      <c r="G263" s="27" t="s">
        <v>424</v>
      </c>
      <c r="H263" s="27" t="s">
        <v>380</v>
      </c>
      <c r="I263" s="27" t="s">
        <v>339</v>
      </c>
      <c r="J263" s="13">
        <v>603.9</v>
      </c>
      <c r="K263" s="13">
        <v>603.9</v>
      </c>
      <c r="L263" s="13">
        <v>603.9</v>
      </c>
    </row>
    <row r="264" spans="1:12" ht="50.25">
      <c r="A264" s="151" t="s">
        <v>66</v>
      </c>
      <c r="B264" s="95" t="s">
        <v>453</v>
      </c>
      <c r="C264" s="95"/>
      <c r="D264" s="95"/>
      <c r="E264" s="95"/>
      <c r="F264" s="95"/>
      <c r="G264" s="101"/>
      <c r="H264" s="101"/>
      <c r="I264" s="101"/>
      <c r="J264" s="96">
        <f aca="true" t="shared" si="28" ref="J264:L266">J265</f>
        <v>1342.1</v>
      </c>
      <c r="K264" s="96">
        <f t="shared" si="28"/>
        <v>1335.4</v>
      </c>
      <c r="L264" s="96">
        <f t="shared" si="28"/>
        <v>1313.3</v>
      </c>
    </row>
    <row r="265" spans="1:12" ht="45.75" customHeight="1">
      <c r="A265" s="7" t="s">
        <v>166</v>
      </c>
      <c r="B265" s="27" t="s">
        <v>453</v>
      </c>
      <c r="C265" s="27" t="s">
        <v>264</v>
      </c>
      <c r="D265" s="27" t="s">
        <v>380</v>
      </c>
      <c r="E265" s="27"/>
      <c r="F265" s="71"/>
      <c r="G265" s="27"/>
      <c r="H265" s="27"/>
      <c r="I265" s="27"/>
      <c r="J265" s="13">
        <f t="shared" si="28"/>
        <v>1342.1</v>
      </c>
      <c r="K265" s="13">
        <f t="shared" si="28"/>
        <v>1335.4</v>
      </c>
      <c r="L265" s="13">
        <f t="shared" si="28"/>
        <v>1313.3</v>
      </c>
    </row>
    <row r="266" spans="1:12" ht="30.75">
      <c r="A266" s="6" t="s">
        <v>74</v>
      </c>
      <c r="B266" s="27" t="s">
        <v>453</v>
      </c>
      <c r="C266" s="27" t="s">
        <v>264</v>
      </c>
      <c r="D266" s="27" t="s">
        <v>380</v>
      </c>
      <c r="E266" s="27" t="s">
        <v>109</v>
      </c>
      <c r="F266" s="27"/>
      <c r="G266" s="27"/>
      <c r="H266" s="27"/>
      <c r="I266" s="27"/>
      <c r="J266" s="155">
        <f t="shared" si="28"/>
        <v>1342.1</v>
      </c>
      <c r="K266" s="155">
        <f t="shared" si="28"/>
        <v>1335.4</v>
      </c>
      <c r="L266" s="155">
        <f t="shared" si="28"/>
        <v>1313.3</v>
      </c>
    </row>
    <row r="267" spans="1:12" ht="31.5" customHeight="1">
      <c r="A267" s="102" t="s">
        <v>415</v>
      </c>
      <c r="B267" s="27" t="s">
        <v>453</v>
      </c>
      <c r="C267" s="27" t="s">
        <v>264</v>
      </c>
      <c r="D267" s="27" t="s">
        <v>380</v>
      </c>
      <c r="E267" s="27" t="s">
        <v>109</v>
      </c>
      <c r="F267" s="27" t="s">
        <v>84</v>
      </c>
      <c r="G267" s="27" t="s">
        <v>301</v>
      </c>
      <c r="H267" s="27" t="s">
        <v>69</v>
      </c>
      <c r="I267" s="27" t="s">
        <v>186</v>
      </c>
      <c r="J267" s="155">
        <f>667.9+674.2</f>
        <v>1342.1</v>
      </c>
      <c r="K267" s="155">
        <f>667.9+667.5</f>
        <v>1335.4</v>
      </c>
      <c r="L267" s="155">
        <f>667.9+645.4</f>
        <v>1313.3</v>
      </c>
    </row>
    <row r="268" spans="1:12" ht="72" customHeight="1">
      <c r="A268" s="82" t="s">
        <v>461</v>
      </c>
      <c r="B268" s="95" t="s">
        <v>305</v>
      </c>
      <c r="C268" s="95"/>
      <c r="D268" s="95"/>
      <c r="E268" s="95"/>
      <c r="F268" s="95"/>
      <c r="G268" s="101"/>
      <c r="H268" s="101"/>
      <c r="I268" s="101"/>
      <c r="J268" s="96">
        <f>J269+J285</f>
        <v>34017.1</v>
      </c>
      <c r="K268" s="96">
        <f>K269+K285</f>
        <v>91145.9</v>
      </c>
      <c r="L268" s="96">
        <f>L269+L285</f>
        <v>231602.6</v>
      </c>
    </row>
    <row r="269" spans="1:12" ht="30.75">
      <c r="A269" s="1" t="s">
        <v>501</v>
      </c>
      <c r="B269" s="71" t="s">
        <v>305</v>
      </c>
      <c r="C269" s="71" t="s">
        <v>500</v>
      </c>
      <c r="D269" s="71"/>
      <c r="E269" s="71"/>
      <c r="F269" s="71"/>
      <c r="G269" s="71"/>
      <c r="H269" s="71"/>
      <c r="I269" s="71"/>
      <c r="J269" s="42">
        <f>J270+J274+J282</f>
        <v>27265.8</v>
      </c>
      <c r="K269" s="42">
        <f>K270+K274+K282</f>
        <v>91145.9</v>
      </c>
      <c r="L269" s="42">
        <f>L270+L274+L282</f>
        <v>231602.6</v>
      </c>
    </row>
    <row r="270" spans="1:12" ht="46.5">
      <c r="A270" s="6" t="s">
        <v>178</v>
      </c>
      <c r="B270" s="27" t="s">
        <v>305</v>
      </c>
      <c r="C270" s="27" t="s">
        <v>500</v>
      </c>
      <c r="D270" s="27" t="s">
        <v>380</v>
      </c>
      <c r="E270" s="71"/>
      <c r="F270" s="71"/>
      <c r="G270" s="71"/>
      <c r="H270" s="71"/>
      <c r="I270" s="71"/>
      <c r="J270" s="13">
        <f>J271</f>
        <v>6140</v>
      </c>
      <c r="K270" s="13">
        <f>K271</f>
        <v>4340.3</v>
      </c>
      <c r="L270" s="13">
        <f>L271</f>
        <v>10308.1</v>
      </c>
    </row>
    <row r="271" spans="1:12" ht="30.75">
      <c r="A271" s="6" t="s">
        <v>400</v>
      </c>
      <c r="B271" s="27" t="s">
        <v>305</v>
      </c>
      <c r="C271" s="27" t="s">
        <v>500</v>
      </c>
      <c r="D271" s="27" t="s">
        <v>380</v>
      </c>
      <c r="E271" s="27" t="s">
        <v>29</v>
      </c>
      <c r="F271" s="71"/>
      <c r="G271" s="71"/>
      <c r="H271" s="71"/>
      <c r="I271" s="71"/>
      <c r="J271" s="13">
        <f>J272+J273</f>
        <v>6140</v>
      </c>
      <c r="K271" s="13">
        <f>K272+K273</f>
        <v>4340.3</v>
      </c>
      <c r="L271" s="13">
        <f>L272+L273</f>
        <v>10308.1</v>
      </c>
    </row>
    <row r="272" spans="1:12" ht="30.75">
      <c r="A272" s="15" t="s">
        <v>189</v>
      </c>
      <c r="B272" s="27" t="s">
        <v>305</v>
      </c>
      <c r="C272" s="27" t="s">
        <v>500</v>
      </c>
      <c r="D272" s="27" t="s">
        <v>380</v>
      </c>
      <c r="E272" s="27" t="s">
        <v>29</v>
      </c>
      <c r="F272" s="27" t="s">
        <v>84</v>
      </c>
      <c r="G272" s="27" t="s">
        <v>111</v>
      </c>
      <c r="H272" s="27" t="s">
        <v>3</v>
      </c>
      <c r="I272" s="27" t="s">
        <v>425</v>
      </c>
      <c r="J272" s="13">
        <v>640</v>
      </c>
      <c r="K272" s="13">
        <v>0</v>
      </c>
      <c r="L272" s="13">
        <v>0</v>
      </c>
    </row>
    <row r="273" spans="1:12" ht="15">
      <c r="A273" s="15" t="s">
        <v>506</v>
      </c>
      <c r="B273" s="27" t="s">
        <v>305</v>
      </c>
      <c r="C273" s="27" t="s">
        <v>500</v>
      </c>
      <c r="D273" s="27" t="s">
        <v>380</v>
      </c>
      <c r="E273" s="27" t="s">
        <v>29</v>
      </c>
      <c r="F273" s="27" t="s">
        <v>84</v>
      </c>
      <c r="G273" s="27" t="s">
        <v>111</v>
      </c>
      <c r="H273" s="27" t="s">
        <v>3</v>
      </c>
      <c r="I273" s="27" t="s">
        <v>331</v>
      </c>
      <c r="J273" s="13">
        <v>5500</v>
      </c>
      <c r="K273" s="13">
        <v>4340.3</v>
      </c>
      <c r="L273" s="13">
        <v>10308.1</v>
      </c>
    </row>
    <row r="274" spans="1:12" ht="46.5">
      <c r="A274" s="7" t="s">
        <v>493</v>
      </c>
      <c r="B274" s="27" t="s">
        <v>305</v>
      </c>
      <c r="C274" s="27" t="s">
        <v>500</v>
      </c>
      <c r="D274" s="27" t="s">
        <v>3</v>
      </c>
      <c r="E274" s="27"/>
      <c r="F274" s="71"/>
      <c r="G274" s="71"/>
      <c r="H274" s="71"/>
      <c r="I274" s="71"/>
      <c r="J274" s="13">
        <f>J275+J278+J280</f>
        <v>21125.8</v>
      </c>
      <c r="K274" s="13">
        <f>K275+K278+K280</f>
        <v>0</v>
      </c>
      <c r="L274" s="13">
        <f>L275+L278+L280</f>
        <v>0</v>
      </c>
    </row>
    <row r="275" spans="1:12" ht="30.75">
      <c r="A275" s="6" t="s">
        <v>473</v>
      </c>
      <c r="B275" s="27" t="s">
        <v>305</v>
      </c>
      <c r="C275" s="27" t="s">
        <v>500</v>
      </c>
      <c r="D275" s="27" t="s">
        <v>3</v>
      </c>
      <c r="E275" s="27" t="s">
        <v>434</v>
      </c>
      <c r="F275" s="71"/>
      <c r="G275" s="71"/>
      <c r="H275" s="71"/>
      <c r="I275" s="71"/>
      <c r="J275" s="13">
        <f>J276+J277</f>
        <v>3336.5</v>
      </c>
      <c r="K275" s="13">
        <f>K276</f>
        <v>0</v>
      </c>
      <c r="L275" s="13">
        <f>L276</f>
        <v>0</v>
      </c>
    </row>
    <row r="276" spans="1:12" ht="30.75">
      <c r="A276" s="15" t="s">
        <v>189</v>
      </c>
      <c r="B276" s="27" t="s">
        <v>305</v>
      </c>
      <c r="C276" s="27" t="s">
        <v>500</v>
      </c>
      <c r="D276" s="27" t="s">
        <v>3</v>
      </c>
      <c r="E276" s="27" t="s">
        <v>434</v>
      </c>
      <c r="F276" s="27" t="s">
        <v>84</v>
      </c>
      <c r="G276" s="27" t="s">
        <v>111</v>
      </c>
      <c r="H276" s="27" t="s">
        <v>3</v>
      </c>
      <c r="I276" s="27" t="s">
        <v>425</v>
      </c>
      <c r="J276" s="13">
        <v>445.5</v>
      </c>
      <c r="K276" s="13">
        <v>0</v>
      </c>
      <c r="L276" s="13">
        <v>0</v>
      </c>
    </row>
    <row r="277" spans="1:12" ht="15">
      <c r="A277" s="116" t="s">
        <v>506</v>
      </c>
      <c r="B277" s="27" t="s">
        <v>305</v>
      </c>
      <c r="C277" s="27" t="s">
        <v>500</v>
      </c>
      <c r="D277" s="27" t="s">
        <v>3</v>
      </c>
      <c r="E277" s="27" t="s">
        <v>434</v>
      </c>
      <c r="F277" s="27" t="s">
        <v>84</v>
      </c>
      <c r="G277" s="27" t="s">
        <v>111</v>
      </c>
      <c r="H277" s="27" t="s">
        <v>3</v>
      </c>
      <c r="I277" s="27" t="s">
        <v>331</v>
      </c>
      <c r="J277" s="141">
        <f>2491+400</f>
        <v>2891</v>
      </c>
      <c r="K277" s="13">
        <v>0</v>
      </c>
      <c r="L277" s="13">
        <v>0</v>
      </c>
    </row>
    <row r="278" spans="1:12" ht="15">
      <c r="A278" s="6" t="s">
        <v>4</v>
      </c>
      <c r="B278" s="27" t="s">
        <v>305</v>
      </c>
      <c r="C278" s="27" t="s">
        <v>500</v>
      </c>
      <c r="D278" s="27" t="s">
        <v>3</v>
      </c>
      <c r="E278" s="27" t="s">
        <v>37</v>
      </c>
      <c r="F278" s="27"/>
      <c r="G278" s="27"/>
      <c r="H278" s="27"/>
      <c r="I278" s="27"/>
      <c r="J278" s="13">
        <f>J279</f>
        <v>56</v>
      </c>
      <c r="K278" s="13">
        <f>K279</f>
        <v>0</v>
      </c>
      <c r="L278" s="13">
        <f>L279</f>
        <v>0</v>
      </c>
    </row>
    <row r="279" spans="1:12" ht="15">
      <c r="A279" s="15" t="s">
        <v>506</v>
      </c>
      <c r="B279" s="27" t="s">
        <v>305</v>
      </c>
      <c r="C279" s="27" t="s">
        <v>500</v>
      </c>
      <c r="D279" s="27" t="s">
        <v>3</v>
      </c>
      <c r="E279" s="27" t="s">
        <v>37</v>
      </c>
      <c r="F279" s="27" t="s">
        <v>84</v>
      </c>
      <c r="G279" s="27" t="s">
        <v>111</v>
      </c>
      <c r="H279" s="27" t="s">
        <v>3</v>
      </c>
      <c r="I279" s="27" t="s">
        <v>331</v>
      </c>
      <c r="J279" s="13">
        <v>56</v>
      </c>
      <c r="K279" s="13">
        <v>0</v>
      </c>
      <c r="L279" s="13">
        <v>0</v>
      </c>
    </row>
    <row r="280" spans="1:12" ht="46.5">
      <c r="A280" s="117" t="s">
        <v>267</v>
      </c>
      <c r="B280" s="27" t="s">
        <v>305</v>
      </c>
      <c r="C280" s="27" t="s">
        <v>500</v>
      </c>
      <c r="D280" s="27" t="s">
        <v>3</v>
      </c>
      <c r="E280" s="27" t="s">
        <v>316</v>
      </c>
      <c r="F280" s="27"/>
      <c r="G280" s="27"/>
      <c r="H280" s="27"/>
      <c r="I280" s="27"/>
      <c r="J280" s="13">
        <f>J281</f>
        <v>17733.3</v>
      </c>
      <c r="K280" s="13">
        <f>K281</f>
        <v>0</v>
      </c>
      <c r="L280" s="13">
        <f>L281</f>
        <v>0</v>
      </c>
    </row>
    <row r="281" spans="1:12" ht="15">
      <c r="A281" s="15" t="s">
        <v>506</v>
      </c>
      <c r="B281" s="27" t="s">
        <v>305</v>
      </c>
      <c r="C281" s="27" t="s">
        <v>500</v>
      </c>
      <c r="D281" s="27" t="s">
        <v>3</v>
      </c>
      <c r="E281" s="27" t="s">
        <v>316</v>
      </c>
      <c r="F281" s="27" t="s">
        <v>84</v>
      </c>
      <c r="G281" s="27" t="s">
        <v>111</v>
      </c>
      <c r="H281" s="27" t="s">
        <v>3</v>
      </c>
      <c r="I281" s="27" t="s">
        <v>331</v>
      </c>
      <c r="J281" s="13">
        <f>709.3+17024</f>
        <v>17733.3</v>
      </c>
      <c r="K281" s="13">
        <v>0</v>
      </c>
      <c r="L281" s="13">
        <v>0</v>
      </c>
    </row>
    <row r="282" spans="1:12" ht="51" customHeight="1">
      <c r="A282" s="34" t="s">
        <v>71</v>
      </c>
      <c r="B282" s="27" t="s">
        <v>305</v>
      </c>
      <c r="C282" s="27" t="s">
        <v>500</v>
      </c>
      <c r="D282" s="27" t="s">
        <v>467</v>
      </c>
      <c r="E282" s="27"/>
      <c r="F282" s="27"/>
      <c r="G282" s="27"/>
      <c r="H282" s="27"/>
      <c r="I282" s="27"/>
      <c r="J282" s="13">
        <f aca="true" t="shared" si="29" ref="J282:L283">J283</f>
        <v>0</v>
      </c>
      <c r="K282" s="13">
        <f t="shared" si="29"/>
        <v>86805.59999999999</v>
      </c>
      <c r="L282" s="13">
        <f t="shared" si="29"/>
        <v>221294.5</v>
      </c>
    </row>
    <row r="283" spans="1:12" ht="46.5">
      <c r="A283" s="34" t="s">
        <v>354</v>
      </c>
      <c r="B283" s="27" t="s">
        <v>305</v>
      </c>
      <c r="C283" s="27" t="s">
        <v>500</v>
      </c>
      <c r="D283" s="27" t="s">
        <v>467</v>
      </c>
      <c r="E283" s="27" t="s">
        <v>108</v>
      </c>
      <c r="F283" s="27"/>
      <c r="G283" s="27"/>
      <c r="H283" s="27"/>
      <c r="I283" s="27"/>
      <c r="J283" s="13">
        <f t="shared" si="29"/>
        <v>0</v>
      </c>
      <c r="K283" s="13">
        <f t="shared" si="29"/>
        <v>86805.59999999999</v>
      </c>
      <c r="L283" s="13">
        <f t="shared" si="29"/>
        <v>221294.5</v>
      </c>
    </row>
    <row r="284" spans="1:12" ht="15">
      <c r="A284" s="15" t="s">
        <v>506</v>
      </c>
      <c r="B284" s="27" t="s">
        <v>305</v>
      </c>
      <c r="C284" s="27" t="s">
        <v>500</v>
      </c>
      <c r="D284" s="27" t="s">
        <v>467</v>
      </c>
      <c r="E284" s="27" t="s">
        <v>108</v>
      </c>
      <c r="F284" s="27" t="s">
        <v>84</v>
      </c>
      <c r="G284" s="27" t="s">
        <v>111</v>
      </c>
      <c r="H284" s="27" t="s">
        <v>3</v>
      </c>
      <c r="I284" s="27" t="s">
        <v>331</v>
      </c>
      <c r="J284" s="13">
        <v>0</v>
      </c>
      <c r="K284" s="13">
        <f>83333.4+3472.2</f>
        <v>86805.59999999999</v>
      </c>
      <c r="L284" s="13">
        <f>212442.7+8851.8</f>
        <v>221294.5</v>
      </c>
    </row>
    <row r="285" spans="1:12" ht="46.5">
      <c r="A285" s="1" t="s">
        <v>420</v>
      </c>
      <c r="B285" s="71" t="s">
        <v>305</v>
      </c>
      <c r="C285" s="71" t="s">
        <v>359</v>
      </c>
      <c r="D285" s="71"/>
      <c r="E285" s="71"/>
      <c r="F285" s="71"/>
      <c r="G285" s="71"/>
      <c r="H285" s="71"/>
      <c r="I285" s="71"/>
      <c r="J285" s="42">
        <f>J286+J289</f>
        <v>6751.3</v>
      </c>
      <c r="K285" s="42">
        <f>K286+K289</f>
        <v>0</v>
      </c>
      <c r="L285" s="42">
        <f>L286+L289</f>
        <v>0</v>
      </c>
    </row>
    <row r="286" spans="1:12" ht="30.75">
      <c r="A286" s="6" t="s">
        <v>388</v>
      </c>
      <c r="B286" s="27" t="s">
        <v>305</v>
      </c>
      <c r="C286" s="27" t="s">
        <v>359</v>
      </c>
      <c r="D286" s="27" t="s">
        <v>380</v>
      </c>
      <c r="E286" s="27"/>
      <c r="F286" s="27"/>
      <c r="G286" s="27"/>
      <c r="H286" s="27"/>
      <c r="I286" s="27"/>
      <c r="J286" s="13">
        <f>J287+J291</f>
        <v>640</v>
      </c>
      <c r="K286" s="13">
        <f>K287+K291</f>
        <v>0</v>
      </c>
      <c r="L286" s="13">
        <f>L287+L291</f>
        <v>0</v>
      </c>
    </row>
    <row r="287" spans="1:12" ht="30.75">
      <c r="A287" s="6" t="s">
        <v>330</v>
      </c>
      <c r="B287" s="27" t="s">
        <v>305</v>
      </c>
      <c r="C287" s="27" t="s">
        <v>359</v>
      </c>
      <c r="D287" s="27" t="s">
        <v>380</v>
      </c>
      <c r="E287" s="27" t="s">
        <v>159</v>
      </c>
      <c r="F287" s="27"/>
      <c r="G287" s="27"/>
      <c r="H287" s="27"/>
      <c r="I287" s="27"/>
      <c r="J287" s="13">
        <f>J288</f>
        <v>640</v>
      </c>
      <c r="K287" s="13">
        <f>K288</f>
        <v>0</v>
      </c>
      <c r="L287" s="13">
        <f>L288</f>
        <v>0</v>
      </c>
    </row>
    <row r="288" spans="1:12" ht="30.75">
      <c r="A288" s="15" t="s">
        <v>189</v>
      </c>
      <c r="B288" s="27" t="s">
        <v>305</v>
      </c>
      <c r="C288" s="27" t="s">
        <v>359</v>
      </c>
      <c r="D288" s="27" t="s">
        <v>380</v>
      </c>
      <c r="E288" s="27" t="s">
        <v>159</v>
      </c>
      <c r="F288" s="27" t="s">
        <v>84</v>
      </c>
      <c r="G288" s="27" t="s">
        <v>111</v>
      </c>
      <c r="H288" s="27" t="s">
        <v>3</v>
      </c>
      <c r="I288" s="27" t="s">
        <v>425</v>
      </c>
      <c r="J288" s="13">
        <v>640</v>
      </c>
      <c r="K288" s="13">
        <v>0</v>
      </c>
      <c r="L288" s="13">
        <v>0</v>
      </c>
    </row>
    <row r="289" spans="1:12" ht="46.5">
      <c r="A289" s="6" t="s">
        <v>252</v>
      </c>
      <c r="B289" s="27" t="s">
        <v>305</v>
      </c>
      <c r="C289" s="27" t="s">
        <v>359</v>
      </c>
      <c r="D289" s="27" t="s">
        <v>380</v>
      </c>
      <c r="E289" s="27" t="s">
        <v>413</v>
      </c>
      <c r="F289" s="27"/>
      <c r="G289" s="27"/>
      <c r="H289" s="27"/>
      <c r="I289" s="27"/>
      <c r="J289" s="13">
        <f>J290</f>
        <v>6111.3</v>
      </c>
      <c r="K289" s="13">
        <f>K290</f>
        <v>0</v>
      </c>
      <c r="L289" s="13">
        <f>L290</f>
        <v>0</v>
      </c>
    </row>
    <row r="290" spans="1:12" ht="30.75">
      <c r="A290" s="15" t="s">
        <v>189</v>
      </c>
      <c r="B290" s="27" t="s">
        <v>305</v>
      </c>
      <c r="C290" s="27" t="s">
        <v>359</v>
      </c>
      <c r="D290" s="27" t="s">
        <v>380</v>
      </c>
      <c r="E290" s="27" t="s">
        <v>413</v>
      </c>
      <c r="F290" s="27" t="s">
        <v>84</v>
      </c>
      <c r="G290" s="27" t="s">
        <v>111</v>
      </c>
      <c r="H290" s="27" t="s">
        <v>3</v>
      </c>
      <c r="I290" s="27" t="s">
        <v>425</v>
      </c>
      <c r="J290" s="13">
        <f>244.5+5866.8</f>
        <v>6111.3</v>
      </c>
      <c r="K290" s="13">
        <v>0</v>
      </c>
      <c r="L290" s="13">
        <v>0</v>
      </c>
    </row>
    <row r="291" spans="1:12" ht="46.5">
      <c r="A291" s="112" t="s">
        <v>486</v>
      </c>
      <c r="B291" s="27" t="s">
        <v>305</v>
      </c>
      <c r="C291" s="27" t="s">
        <v>359</v>
      </c>
      <c r="D291" s="27" t="s">
        <v>380</v>
      </c>
      <c r="E291" s="16" t="s">
        <v>241</v>
      </c>
      <c r="F291" s="27"/>
      <c r="G291" s="27"/>
      <c r="H291" s="27"/>
      <c r="I291" s="27"/>
      <c r="J291" s="13">
        <f>J292</f>
        <v>0</v>
      </c>
      <c r="K291" s="13">
        <f>K292</f>
        <v>0</v>
      </c>
      <c r="L291" s="13">
        <f>L292</f>
        <v>0</v>
      </c>
    </row>
    <row r="292" spans="1:12" ht="27.75" customHeight="1">
      <c r="A292" s="15" t="s">
        <v>17</v>
      </c>
      <c r="B292" s="27" t="s">
        <v>305</v>
      </c>
      <c r="C292" s="27" t="s">
        <v>359</v>
      </c>
      <c r="D292" s="27" t="s">
        <v>380</v>
      </c>
      <c r="E292" s="16" t="s">
        <v>241</v>
      </c>
      <c r="F292" s="27" t="s">
        <v>84</v>
      </c>
      <c r="G292" s="27" t="s">
        <v>111</v>
      </c>
      <c r="H292" s="27" t="s">
        <v>3</v>
      </c>
      <c r="I292" s="16" t="s">
        <v>161</v>
      </c>
      <c r="J292" s="141">
        <v>0</v>
      </c>
      <c r="K292" s="141">
        <v>0</v>
      </c>
      <c r="L292" s="141">
        <v>0</v>
      </c>
    </row>
    <row r="293" spans="1:12" s="129" customFormat="1" ht="88.5" customHeight="1">
      <c r="A293" s="82" t="s">
        <v>485</v>
      </c>
      <c r="B293" s="95" t="s">
        <v>492</v>
      </c>
      <c r="C293" s="95"/>
      <c r="D293" s="95"/>
      <c r="E293" s="95"/>
      <c r="F293" s="95"/>
      <c r="G293" s="101"/>
      <c r="H293" s="101"/>
      <c r="I293" s="101"/>
      <c r="J293" s="96">
        <f>J294+J308+J301+J318+J305+J315</f>
        <v>197024.40000000002</v>
      </c>
      <c r="K293" s="96">
        <f>K294+K308+K301+K318+K305+K315</f>
        <v>157436.2</v>
      </c>
      <c r="L293" s="96">
        <f>L294+L308+L301+L318+L305+L315</f>
        <v>159959.2</v>
      </c>
    </row>
    <row r="294" spans="1:12" s="129" customFormat="1" ht="30.75">
      <c r="A294" s="7" t="s">
        <v>275</v>
      </c>
      <c r="B294" s="101" t="s">
        <v>492</v>
      </c>
      <c r="C294" s="101" t="s">
        <v>264</v>
      </c>
      <c r="D294" s="101" t="s">
        <v>380</v>
      </c>
      <c r="E294" s="101"/>
      <c r="F294" s="95"/>
      <c r="G294" s="101"/>
      <c r="H294" s="101"/>
      <c r="I294" s="101"/>
      <c r="J294" s="142">
        <f>J295+J299+J297</f>
        <v>35584</v>
      </c>
      <c r="K294" s="142">
        <f>K295+K299+K297</f>
        <v>36930</v>
      </c>
      <c r="L294" s="142">
        <f>L295+L299+L297</f>
        <v>39453</v>
      </c>
    </row>
    <row r="295" spans="1:12" ht="30.75">
      <c r="A295" s="6" t="s">
        <v>463</v>
      </c>
      <c r="B295" s="101" t="s">
        <v>492</v>
      </c>
      <c r="C295" s="101" t="s">
        <v>264</v>
      </c>
      <c r="D295" s="101" t="s">
        <v>380</v>
      </c>
      <c r="E295" s="27" t="s">
        <v>22</v>
      </c>
      <c r="F295" s="27"/>
      <c r="G295" s="27"/>
      <c r="H295" s="27"/>
      <c r="I295" s="27"/>
      <c r="J295" s="13">
        <f>J296</f>
        <v>21367</v>
      </c>
      <c r="K295" s="13">
        <f>K296</f>
        <v>36930</v>
      </c>
      <c r="L295" s="13">
        <f>L296</f>
        <v>39453</v>
      </c>
    </row>
    <row r="296" spans="1:12" ht="30.75">
      <c r="A296" s="15" t="s">
        <v>189</v>
      </c>
      <c r="B296" s="101" t="s">
        <v>492</v>
      </c>
      <c r="C296" s="101" t="s">
        <v>264</v>
      </c>
      <c r="D296" s="101" t="s">
        <v>380</v>
      </c>
      <c r="E296" s="27" t="s">
        <v>22</v>
      </c>
      <c r="F296" s="27" t="s">
        <v>84</v>
      </c>
      <c r="G296" s="27" t="s">
        <v>404</v>
      </c>
      <c r="H296" s="27" t="s">
        <v>387</v>
      </c>
      <c r="I296" s="27" t="s">
        <v>425</v>
      </c>
      <c r="J296" s="13">
        <f>12504+8863</f>
        <v>21367</v>
      </c>
      <c r="K296" s="13">
        <v>36930</v>
      </c>
      <c r="L296" s="13">
        <v>39453</v>
      </c>
    </row>
    <row r="297" spans="1:12" ht="46.5" hidden="1">
      <c r="A297" s="6" t="s">
        <v>250</v>
      </c>
      <c r="B297" s="101" t="s">
        <v>492</v>
      </c>
      <c r="C297" s="101" t="s">
        <v>264</v>
      </c>
      <c r="D297" s="101" t="s">
        <v>380</v>
      </c>
      <c r="E297" s="27" t="s">
        <v>466</v>
      </c>
      <c r="F297" s="27"/>
      <c r="G297" s="27"/>
      <c r="H297" s="27"/>
      <c r="I297" s="27"/>
      <c r="J297" s="13">
        <f>J298</f>
        <v>0</v>
      </c>
      <c r="K297" s="13">
        <f>K298</f>
        <v>0</v>
      </c>
      <c r="L297" s="13">
        <f>L298</f>
        <v>0</v>
      </c>
    </row>
    <row r="298" spans="1:12" ht="30.75" hidden="1">
      <c r="A298" s="15" t="s">
        <v>189</v>
      </c>
      <c r="B298" s="101" t="s">
        <v>492</v>
      </c>
      <c r="C298" s="101" t="s">
        <v>264</v>
      </c>
      <c r="D298" s="101" t="s">
        <v>380</v>
      </c>
      <c r="E298" s="27" t="s">
        <v>466</v>
      </c>
      <c r="F298" s="27" t="s">
        <v>84</v>
      </c>
      <c r="G298" s="27" t="s">
        <v>404</v>
      </c>
      <c r="H298" s="27" t="s">
        <v>387</v>
      </c>
      <c r="I298" s="27" t="s">
        <v>425</v>
      </c>
      <c r="J298" s="13"/>
      <c r="K298" s="13"/>
      <c r="L298" s="13"/>
    </row>
    <row r="299" spans="1:12" ht="16.5">
      <c r="A299" s="6" t="s">
        <v>100</v>
      </c>
      <c r="B299" s="101" t="s">
        <v>492</v>
      </c>
      <c r="C299" s="101" t="s">
        <v>264</v>
      </c>
      <c r="D299" s="101" t="s">
        <v>380</v>
      </c>
      <c r="E299" s="27" t="s">
        <v>54</v>
      </c>
      <c r="F299" s="27"/>
      <c r="G299" s="27"/>
      <c r="H299" s="27"/>
      <c r="I299" s="27"/>
      <c r="J299" s="13">
        <f>J300</f>
        <v>14217</v>
      </c>
      <c r="K299" s="13">
        <f>K300</f>
        <v>0</v>
      </c>
      <c r="L299" s="13">
        <f>L300</f>
        <v>0</v>
      </c>
    </row>
    <row r="300" spans="1:12" ht="16.5">
      <c r="A300" s="15" t="s">
        <v>17</v>
      </c>
      <c r="B300" s="101" t="s">
        <v>492</v>
      </c>
      <c r="C300" s="101" t="s">
        <v>264</v>
      </c>
      <c r="D300" s="101" t="s">
        <v>380</v>
      </c>
      <c r="E300" s="27" t="s">
        <v>54</v>
      </c>
      <c r="F300" s="27" t="s">
        <v>84</v>
      </c>
      <c r="G300" s="27" t="s">
        <v>404</v>
      </c>
      <c r="H300" s="27" t="s">
        <v>387</v>
      </c>
      <c r="I300" s="27" t="s">
        <v>161</v>
      </c>
      <c r="J300" s="13">
        <v>14217</v>
      </c>
      <c r="K300" s="13">
        <v>0</v>
      </c>
      <c r="L300" s="13">
        <v>0</v>
      </c>
    </row>
    <row r="301" spans="1:12" ht="78">
      <c r="A301" s="6" t="s">
        <v>129</v>
      </c>
      <c r="B301" s="101" t="s">
        <v>492</v>
      </c>
      <c r="C301" s="101" t="s">
        <v>264</v>
      </c>
      <c r="D301" s="101" t="s">
        <v>3</v>
      </c>
      <c r="E301" s="101"/>
      <c r="F301" s="27"/>
      <c r="G301" s="27"/>
      <c r="H301" s="27"/>
      <c r="I301" s="27"/>
      <c r="J301" s="13">
        <f>J302</f>
        <v>4889.5</v>
      </c>
      <c r="K301" s="13">
        <f>K302</f>
        <v>0</v>
      </c>
      <c r="L301" s="13">
        <f>L302</f>
        <v>0</v>
      </c>
    </row>
    <row r="302" spans="1:12" ht="30.75">
      <c r="A302" s="7" t="s">
        <v>210</v>
      </c>
      <c r="B302" s="101" t="s">
        <v>492</v>
      </c>
      <c r="C302" s="101" t="s">
        <v>264</v>
      </c>
      <c r="D302" s="101" t="s">
        <v>3</v>
      </c>
      <c r="E302" s="27" t="s">
        <v>110</v>
      </c>
      <c r="F302" s="27"/>
      <c r="G302" s="27"/>
      <c r="H302" s="27"/>
      <c r="I302" s="27"/>
      <c r="J302" s="13">
        <f>J303+J304</f>
        <v>4889.5</v>
      </c>
      <c r="K302" s="13">
        <f>K303+K304</f>
        <v>0</v>
      </c>
      <c r="L302" s="13">
        <f>L303+L304</f>
        <v>0</v>
      </c>
    </row>
    <row r="303" spans="1:12" ht="30.75" hidden="1">
      <c r="A303" s="15" t="s">
        <v>189</v>
      </c>
      <c r="B303" s="101" t="s">
        <v>492</v>
      </c>
      <c r="C303" s="101" t="s">
        <v>264</v>
      </c>
      <c r="D303" s="101" t="s">
        <v>3</v>
      </c>
      <c r="E303" s="27" t="s">
        <v>110</v>
      </c>
      <c r="F303" s="27" t="s">
        <v>84</v>
      </c>
      <c r="G303" s="27" t="s">
        <v>404</v>
      </c>
      <c r="H303" s="27" t="s">
        <v>387</v>
      </c>
      <c r="I303" s="27" t="s">
        <v>425</v>
      </c>
      <c r="J303" s="13"/>
      <c r="K303" s="13"/>
      <c r="L303" s="13"/>
    </row>
    <row r="304" spans="1:12" ht="16.5">
      <c r="A304" s="15" t="s">
        <v>506</v>
      </c>
      <c r="B304" s="101" t="s">
        <v>492</v>
      </c>
      <c r="C304" s="101" t="s">
        <v>264</v>
      </c>
      <c r="D304" s="101" t="s">
        <v>3</v>
      </c>
      <c r="E304" s="27" t="s">
        <v>110</v>
      </c>
      <c r="F304" s="27" t="s">
        <v>84</v>
      </c>
      <c r="G304" s="27" t="s">
        <v>404</v>
      </c>
      <c r="H304" s="27" t="s">
        <v>387</v>
      </c>
      <c r="I304" s="27" t="s">
        <v>331</v>
      </c>
      <c r="J304" s="13">
        <v>4889.5</v>
      </c>
      <c r="K304" s="13">
        <v>0</v>
      </c>
      <c r="L304" s="13">
        <v>0</v>
      </c>
    </row>
    <row r="305" spans="1:12" ht="46.5">
      <c r="A305" s="6" t="s">
        <v>23</v>
      </c>
      <c r="B305" s="101" t="s">
        <v>492</v>
      </c>
      <c r="C305" s="101" t="s">
        <v>264</v>
      </c>
      <c r="D305" s="101" t="s">
        <v>69</v>
      </c>
      <c r="E305" s="101"/>
      <c r="F305" s="27"/>
      <c r="G305" s="27"/>
      <c r="H305" s="27"/>
      <c r="I305" s="27"/>
      <c r="J305" s="13">
        <f aca="true" t="shared" si="30" ref="J305:L306">J306</f>
        <v>300</v>
      </c>
      <c r="K305" s="13">
        <f t="shared" si="30"/>
        <v>300</v>
      </c>
      <c r="L305" s="13">
        <f t="shared" si="30"/>
        <v>300</v>
      </c>
    </row>
    <row r="306" spans="1:12" ht="16.5">
      <c r="A306" s="7" t="s">
        <v>297</v>
      </c>
      <c r="B306" s="101" t="s">
        <v>492</v>
      </c>
      <c r="C306" s="101" t="s">
        <v>264</v>
      </c>
      <c r="D306" s="101" t="s">
        <v>69</v>
      </c>
      <c r="E306" s="27" t="s">
        <v>535</v>
      </c>
      <c r="F306" s="27"/>
      <c r="G306" s="27"/>
      <c r="H306" s="27"/>
      <c r="I306" s="27"/>
      <c r="J306" s="13">
        <f t="shared" si="30"/>
        <v>300</v>
      </c>
      <c r="K306" s="13">
        <f t="shared" si="30"/>
        <v>300</v>
      </c>
      <c r="L306" s="13">
        <f t="shared" si="30"/>
        <v>300</v>
      </c>
    </row>
    <row r="307" spans="1:12" ht="16.5">
      <c r="A307" s="15" t="s">
        <v>506</v>
      </c>
      <c r="B307" s="101" t="s">
        <v>492</v>
      </c>
      <c r="C307" s="101" t="s">
        <v>264</v>
      </c>
      <c r="D307" s="101" t="s">
        <v>69</v>
      </c>
      <c r="E307" s="27" t="s">
        <v>535</v>
      </c>
      <c r="F307" s="27" t="s">
        <v>84</v>
      </c>
      <c r="G307" s="27" t="s">
        <v>404</v>
      </c>
      <c r="H307" s="27" t="s">
        <v>387</v>
      </c>
      <c r="I307" s="79" t="s">
        <v>331</v>
      </c>
      <c r="J307" s="13">
        <v>300</v>
      </c>
      <c r="K307" s="13">
        <v>300</v>
      </c>
      <c r="L307" s="13">
        <v>300</v>
      </c>
    </row>
    <row r="308" spans="1:12" ht="47.25">
      <c r="A308" s="7" t="s">
        <v>609</v>
      </c>
      <c r="B308" s="101" t="s">
        <v>492</v>
      </c>
      <c r="C308" s="111" t="s">
        <v>264</v>
      </c>
      <c r="D308" s="111" t="s">
        <v>404</v>
      </c>
      <c r="E308" s="111"/>
      <c r="F308" s="27"/>
      <c r="G308" s="27"/>
      <c r="H308" s="27"/>
      <c r="I308" s="27"/>
      <c r="J308" s="13">
        <f>J311+J309+J313</f>
        <v>55090.8</v>
      </c>
      <c r="K308" s="13">
        <f>K311+K309+K313</f>
        <v>19046.1</v>
      </c>
      <c r="L308" s="13">
        <f>L311+L309+L313</f>
        <v>19046.1</v>
      </c>
    </row>
    <row r="309" spans="1:12" ht="47.25">
      <c r="A309" s="6" t="s">
        <v>250</v>
      </c>
      <c r="B309" s="101" t="s">
        <v>492</v>
      </c>
      <c r="C309" s="111" t="s">
        <v>264</v>
      </c>
      <c r="D309" s="111" t="s">
        <v>404</v>
      </c>
      <c r="E309" s="27" t="s">
        <v>466</v>
      </c>
      <c r="F309" s="27"/>
      <c r="G309" s="27"/>
      <c r="H309" s="27"/>
      <c r="I309" s="27"/>
      <c r="J309" s="13">
        <f>J310</f>
        <v>14953.800000000001</v>
      </c>
      <c r="K309" s="13">
        <f>K310</f>
        <v>14953.800000000001</v>
      </c>
      <c r="L309" s="13">
        <f>L310</f>
        <v>14953.800000000001</v>
      </c>
    </row>
    <row r="310" spans="1:12" ht="31.5">
      <c r="A310" s="15" t="s">
        <v>189</v>
      </c>
      <c r="B310" s="101" t="s">
        <v>492</v>
      </c>
      <c r="C310" s="111" t="s">
        <v>264</v>
      </c>
      <c r="D310" s="111" t="s">
        <v>404</v>
      </c>
      <c r="E310" s="27" t="s">
        <v>466</v>
      </c>
      <c r="F310" s="27" t="s">
        <v>125</v>
      </c>
      <c r="G310" s="27" t="s">
        <v>404</v>
      </c>
      <c r="H310" s="27" t="s">
        <v>387</v>
      </c>
      <c r="I310" s="27" t="s">
        <v>425</v>
      </c>
      <c r="J310" s="13">
        <f>598.2+14355.6</f>
        <v>14953.800000000001</v>
      </c>
      <c r="K310" s="13">
        <f>598.2+14355.6</f>
        <v>14953.800000000001</v>
      </c>
      <c r="L310" s="13">
        <f>598.2+14355.6</f>
        <v>14953.800000000001</v>
      </c>
    </row>
    <row r="311" spans="1:12" ht="78">
      <c r="A311" s="6" t="s">
        <v>18</v>
      </c>
      <c r="B311" s="101" t="s">
        <v>492</v>
      </c>
      <c r="C311" s="111" t="s">
        <v>264</v>
      </c>
      <c r="D311" s="111" t="s">
        <v>404</v>
      </c>
      <c r="E311" s="27" t="s">
        <v>119</v>
      </c>
      <c r="F311" s="27"/>
      <c r="G311" s="27"/>
      <c r="H311" s="27"/>
      <c r="I311" s="27"/>
      <c r="J311" s="13">
        <f>J312</f>
        <v>3579.7</v>
      </c>
      <c r="K311" s="13">
        <f>K312</f>
        <v>3579.7</v>
      </c>
      <c r="L311" s="13">
        <f>L312</f>
        <v>3579.7</v>
      </c>
    </row>
    <row r="312" spans="1:12" ht="31.5">
      <c r="A312" s="15" t="s">
        <v>189</v>
      </c>
      <c r="B312" s="101" t="s">
        <v>492</v>
      </c>
      <c r="C312" s="111" t="s">
        <v>264</v>
      </c>
      <c r="D312" s="111" t="s">
        <v>404</v>
      </c>
      <c r="E312" s="27" t="s">
        <v>119</v>
      </c>
      <c r="F312" s="27" t="s">
        <v>125</v>
      </c>
      <c r="G312" s="27" t="s">
        <v>404</v>
      </c>
      <c r="H312" s="27" t="s">
        <v>387</v>
      </c>
      <c r="I312" s="27" t="s">
        <v>425</v>
      </c>
      <c r="J312" s="13">
        <f>3436.5+143.2</f>
        <v>3579.7</v>
      </c>
      <c r="K312" s="13">
        <f>3436.5+143.2</f>
        <v>3579.7</v>
      </c>
      <c r="L312" s="13">
        <f>3436.5+143.2</f>
        <v>3579.7</v>
      </c>
    </row>
    <row r="313" spans="1:12" ht="31.5">
      <c r="A313" s="7" t="s">
        <v>210</v>
      </c>
      <c r="B313" s="101" t="s">
        <v>492</v>
      </c>
      <c r="C313" s="111" t="s">
        <v>264</v>
      </c>
      <c r="D313" s="111" t="s">
        <v>404</v>
      </c>
      <c r="E313" s="27" t="s">
        <v>110</v>
      </c>
      <c r="F313" s="27"/>
      <c r="G313" s="27"/>
      <c r="H313" s="27"/>
      <c r="I313" s="27"/>
      <c r="J313" s="13">
        <f>J314</f>
        <v>36557.3</v>
      </c>
      <c r="K313" s="13">
        <f>K314</f>
        <v>512.6</v>
      </c>
      <c r="L313" s="13">
        <f>L314</f>
        <v>512.6</v>
      </c>
    </row>
    <row r="314" spans="1:13" ht="31.5">
      <c r="A314" s="15" t="s">
        <v>189</v>
      </c>
      <c r="B314" s="101" t="s">
        <v>492</v>
      </c>
      <c r="C314" s="111" t="s">
        <v>264</v>
      </c>
      <c r="D314" s="111" t="s">
        <v>404</v>
      </c>
      <c r="E314" s="27" t="s">
        <v>110</v>
      </c>
      <c r="F314" s="27" t="s">
        <v>84</v>
      </c>
      <c r="G314" s="27" t="s">
        <v>404</v>
      </c>
      <c r="H314" s="27" t="s">
        <v>387</v>
      </c>
      <c r="I314" s="27" t="s">
        <v>425</v>
      </c>
      <c r="J314" s="13">
        <f>512.6+2626.7+33418</f>
        <v>36557.3</v>
      </c>
      <c r="K314" s="13">
        <v>512.6</v>
      </c>
      <c r="L314" s="13">
        <v>512.6</v>
      </c>
      <c r="M314" s="156"/>
    </row>
    <row r="315" spans="1:12" ht="30.75">
      <c r="A315" s="6" t="s">
        <v>220</v>
      </c>
      <c r="B315" s="101" t="s">
        <v>492</v>
      </c>
      <c r="C315" s="101" t="s">
        <v>264</v>
      </c>
      <c r="D315" s="101" t="s">
        <v>111</v>
      </c>
      <c r="E315" s="101"/>
      <c r="F315" s="27"/>
      <c r="G315" s="27"/>
      <c r="H315" s="27"/>
      <c r="I315" s="27"/>
      <c r="J315" s="13">
        <f aca="true" t="shared" si="31" ref="J315:L316">J316</f>
        <v>150</v>
      </c>
      <c r="K315" s="13">
        <f t="shared" si="31"/>
        <v>150</v>
      </c>
      <c r="L315" s="13">
        <f t="shared" si="31"/>
        <v>150</v>
      </c>
    </row>
    <row r="316" spans="1:12" ht="16.5">
      <c r="A316" s="7" t="s">
        <v>557</v>
      </c>
      <c r="B316" s="101" t="s">
        <v>492</v>
      </c>
      <c r="C316" s="101" t="s">
        <v>264</v>
      </c>
      <c r="D316" s="101" t="s">
        <v>111</v>
      </c>
      <c r="E316" s="27" t="s">
        <v>177</v>
      </c>
      <c r="F316" s="27"/>
      <c r="G316" s="27"/>
      <c r="H316" s="27"/>
      <c r="I316" s="27"/>
      <c r="J316" s="13">
        <f t="shared" si="31"/>
        <v>150</v>
      </c>
      <c r="K316" s="13">
        <f t="shared" si="31"/>
        <v>150</v>
      </c>
      <c r="L316" s="13">
        <f t="shared" si="31"/>
        <v>150</v>
      </c>
    </row>
    <row r="317" spans="1:12" ht="30.75">
      <c r="A317" s="15" t="s">
        <v>189</v>
      </c>
      <c r="B317" s="101" t="s">
        <v>492</v>
      </c>
      <c r="C317" s="101" t="s">
        <v>264</v>
      </c>
      <c r="D317" s="101" t="s">
        <v>111</v>
      </c>
      <c r="E317" s="27" t="s">
        <v>177</v>
      </c>
      <c r="F317" s="27" t="s">
        <v>84</v>
      </c>
      <c r="G317" s="27" t="s">
        <v>404</v>
      </c>
      <c r="H317" s="27" t="s">
        <v>387</v>
      </c>
      <c r="I317" s="27" t="s">
        <v>425</v>
      </c>
      <c r="J317" s="13">
        <v>150</v>
      </c>
      <c r="K317" s="13">
        <v>150</v>
      </c>
      <c r="L317" s="13">
        <v>150</v>
      </c>
    </row>
    <row r="318" spans="1:12" ht="30.75">
      <c r="A318" s="49" t="s">
        <v>411</v>
      </c>
      <c r="B318" s="101" t="s">
        <v>492</v>
      </c>
      <c r="C318" s="27" t="s">
        <v>264</v>
      </c>
      <c r="D318" s="27" t="s">
        <v>225</v>
      </c>
      <c r="E318" s="27"/>
      <c r="F318" s="27"/>
      <c r="G318" s="27"/>
      <c r="H318" s="27"/>
      <c r="I318" s="27"/>
      <c r="J318" s="13">
        <f>J319</f>
        <v>101010.1</v>
      </c>
      <c r="K318" s="13">
        <f>K319</f>
        <v>101010.1</v>
      </c>
      <c r="L318" s="13">
        <f>L319</f>
        <v>101010.1</v>
      </c>
    </row>
    <row r="319" spans="1:12" ht="45.75" customHeight="1">
      <c r="A319" s="34" t="s">
        <v>217</v>
      </c>
      <c r="B319" s="101" t="s">
        <v>492</v>
      </c>
      <c r="C319" s="27" t="s">
        <v>264</v>
      </c>
      <c r="D319" s="27" t="s">
        <v>225</v>
      </c>
      <c r="E319" s="27" t="s">
        <v>393</v>
      </c>
      <c r="F319" s="27"/>
      <c r="G319" s="27"/>
      <c r="H319" s="27"/>
      <c r="I319" s="27"/>
      <c r="J319" s="13">
        <f>J320+J321</f>
        <v>101010.1</v>
      </c>
      <c r="K319" s="13">
        <f>K320+K321</f>
        <v>101010.1</v>
      </c>
      <c r="L319" s="13">
        <f>L320+L321</f>
        <v>101010.1</v>
      </c>
    </row>
    <row r="320" spans="1:12" ht="30.75">
      <c r="A320" s="15" t="s">
        <v>189</v>
      </c>
      <c r="B320" s="101" t="s">
        <v>492</v>
      </c>
      <c r="C320" s="27" t="s">
        <v>264</v>
      </c>
      <c r="D320" s="27" t="s">
        <v>225</v>
      </c>
      <c r="E320" s="27" t="s">
        <v>393</v>
      </c>
      <c r="F320" s="27" t="s">
        <v>125</v>
      </c>
      <c r="G320" s="27" t="s">
        <v>404</v>
      </c>
      <c r="H320" s="27" t="s">
        <v>387</v>
      </c>
      <c r="I320" s="27" t="s">
        <v>425</v>
      </c>
      <c r="J320" s="13">
        <v>0</v>
      </c>
      <c r="K320" s="13">
        <f>101010.1-K321</f>
        <v>48010.100000000006</v>
      </c>
      <c r="L320" s="13">
        <v>101010.1</v>
      </c>
    </row>
    <row r="321" spans="1:12" ht="22.5" customHeight="1">
      <c r="A321" s="15" t="s">
        <v>506</v>
      </c>
      <c r="B321" s="101" t="s">
        <v>492</v>
      </c>
      <c r="C321" s="27" t="s">
        <v>264</v>
      </c>
      <c r="D321" s="27" t="s">
        <v>225</v>
      </c>
      <c r="E321" s="27" t="s">
        <v>393</v>
      </c>
      <c r="F321" s="27" t="s">
        <v>125</v>
      </c>
      <c r="G321" s="27" t="s">
        <v>404</v>
      </c>
      <c r="H321" s="27" t="s">
        <v>387</v>
      </c>
      <c r="I321" s="27" t="s">
        <v>331</v>
      </c>
      <c r="J321" s="13">
        <v>101010.1</v>
      </c>
      <c r="K321" s="13">
        <f>52470+530</f>
        <v>53000</v>
      </c>
      <c r="L321" s="13">
        <v>0</v>
      </c>
    </row>
    <row r="322" spans="1:12" s="129" customFormat="1" ht="54" customHeight="1">
      <c r="A322" s="82" t="s">
        <v>538</v>
      </c>
      <c r="B322" s="95" t="s">
        <v>314</v>
      </c>
      <c r="C322" s="95"/>
      <c r="D322" s="95"/>
      <c r="E322" s="95"/>
      <c r="F322" s="95"/>
      <c r="G322" s="101"/>
      <c r="H322" s="101"/>
      <c r="I322" s="101"/>
      <c r="J322" s="96">
        <f>J323+J361+J371</f>
        <v>76332.1</v>
      </c>
      <c r="K322" s="96">
        <f>K323+K361+K371</f>
        <v>76472.20000000001</v>
      </c>
      <c r="L322" s="96">
        <f>L323+L361+L371</f>
        <v>74957</v>
      </c>
    </row>
    <row r="323" spans="1:12" s="47" customFormat="1" ht="46.5">
      <c r="A323" s="1" t="s">
        <v>172</v>
      </c>
      <c r="B323" s="71" t="s">
        <v>314</v>
      </c>
      <c r="C323" s="71" t="s">
        <v>500</v>
      </c>
      <c r="D323" s="71"/>
      <c r="E323" s="71"/>
      <c r="F323" s="71"/>
      <c r="G323" s="71"/>
      <c r="H323" s="71"/>
      <c r="I323" s="71"/>
      <c r="J323" s="42">
        <f>J324+J358</f>
        <v>65183.70000000001</v>
      </c>
      <c r="K323" s="42">
        <f>K324+K358</f>
        <v>65323.80000000001</v>
      </c>
      <c r="L323" s="42">
        <f>L324+L358</f>
        <v>63808.600000000006</v>
      </c>
    </row>
    <row r="324" spans="1:12" s="47" customFormat="1" ht="46.5">
      <c r="A324" s="7" t="s">
        <v>104</v>
      </c>
      <c r="B324" s="27" t="s">
        <v>314</v>
      </c>
      <c r="C324" s="27" t="s">
        <v>500</v>
      </c>
      <c r="D324" s="27" t="s">
        <v>380</v>
      </c>
      <c r="E324" s="27"/>
      <c r="F324" s="71"/>
      <c r="G324" s="71"/>
      <c r="H324" s="71"/>
      <c r="I324" s="71"/>
      <c r="J324" s="13">
        <f>J325+J332+J337+J340+J342+J344+J346+J348+J350+J352+J354+J356+J330+J335</f>
        <v>64683.70000000001</v>
      </c>
      <c r="K324" s="13">
        <f>K325+K332+K337+K340+K342+K344+K346+K348+K350+K352+K354+K356+K330+K335</f>
        <v>64823.80000000001</v>
      </c>
      <c r="L324" s="13">
        <f>L325+L332+L337+L340+L342+L344+L346+L348+L350+L352+L354+L356+L330+L335</f>
        <v>63308.600000000006</v>
      </c>
    </row>
    <row r="325" spans="1:12" s="47" customFormat="1" ht="30.75">
      <c r="A325" s="6" t="s">
        <v>28</v>
      </c>
      <c r="B325" s="27" t="s">
        <v>314</v>
      </c>
      <c r="C325" s="27" t="s">
        <v>500</v>
      </c>
      <c r="D325" s="27" t="s">
        <v>380</v>
      </c>
      <c r="E325" s="27" t="s">
        <v>430</v>
      </c>
      <c r="F325" s="27"/>
      <c r="G325" s="27"/>
      <c r="H325" s="27"/>
      <c r="I325" s="27"/>
      <c r="J325" s="13">
        <f>J326+J327+J328+J329</f>
        <v>37678.700000000004</v>
      </c>
      <c r="K325" s="13">
        <f>K326+K327+K328+K329</f>
        <v>37828.700000000004</v>
      </c>
      <c r="L325" s="13">
        <f>L326+L327+L328+L329</f>
        <v>37828.700000000004</v>
      </c>
    </row>
    <row r="326" spans="1:12" s="47" customFormat="1" ht="30.75">
      <c r="A326" s="15" t="s">
        <v>544</v>
      </c>
      <c r="B326" s="27" t="s">
        <v>314</v>
      </c>
      <c r="C326" s="27" t="s">
        <v>500</v>
      </c>
      <c r="D326" s="27" t="s">
        <v>380</v>
      </c>
      <c r="E326" s="27" t="s">
        <v>430</v>
      </c>
      <c r="F326" s="27" t="s">
        <v>84</v>
      </c>
      <c r="G326" s="27" t="s">
        <v>380</v>
      </c>
      <c r="H326" s="27" t="s">
        <v>404</v>
      </c>
      <c r="I326" s="27" t="s">
        <v>91</v>
      </c>
      <c r="J326" s="13">
        <f>38944+296+11715.9-J331+2110.5-59.2</f>
        <v>37454.600000000006</v>
      </c>
      <c r="K326" s="13">
        <f>38944+296+11715.9+150-K331+2110.5</f>
        <v>37663.8</v>
      </c>
      <c r="L326" s="13">
        <f>38944+296+11715.9+150-L331+2110.5</f>
        <v>37663.8</v>
      </c>
    </row>
    <row r="327" spans="1:12" s="47" customFormat="1" ht="30.75">
      <c r="A327" s="15" t="s">
        <v>189</v>
      </c>
      <c r="B327" s="27" t="s">
        <v>314</v>
      </c>
      <c r="C327" s="27" t="s">
        <v>500</v>
      </c>
      <c r="D327" s="27" t="s">
        <v>380</v>
      </c>
      <c r="E327" s="27" t="s">
        <v>430</v>
      </c>
      <c r="F327" s="27" t="s">
        <v>84</v>
      </c>
      <c r="G327" s="27" t="s">
        <v>380</v>
      </c>
      <c r="H327" s="27" t="s">
        <v>404</v>
      </c>
      <c r="I327" s="27" t="s">
        <v>425</v>
      </c>
      <c r="J327" s="13">
        <f>24.9</f>
        <v>24.9</v>
      </c>
      <c r="K327" s="13">
        <f>24.9</f>
        <v>24.9</v>
      </c>
      <c r="L327" s="13">
        <f>24.9</f>
        <v>24.9</v>
      </c>
    </row>
    <row r="328" spans="1:12" s="47" customFormat="1" ht="34.5" customHeight="1">
      <c r="A328" s="102" t="s">
        <v>415</v>
      </c>
      <c r="B328" s="27" t="s">
        <v>314</v>
      </c>
      <c r="C328" s="27" t="s">
        <v>500</v>
      </c>
      <c r="D328" s="27" t="s">
        <v>380</v>
      </c>
      <c r="E328" s="27" t="s">
        <v>430</v>
      </c>
      <c r="F328" s="27" t="s">
        <v>84</v>
      </c>
      <c r="G328" s="27" t="s">
        <v>380</v>
      </c>
      <c r="H328" s="27" t="s">
        <v>404</v>
      </c>
      <c r="I328" s="27" t="s">
        <v>186</v>
      </c>
      <c r="J328" s="13">
        <v>59.2</v>
      </c>
      <c r="K328" s="13">
        <v>0</v>
      </c>
      <c r="L328" s="13">
        <v>0</v>
      </c>
    </row>
    <row r="329" spans="1:12" s="47" customFormat="1" ht="15">
      <c r="A329" s="15" t="s">
        <v>443</v>
      </c>
      <c r="B329" s="27" t="s">
        <v>314</v>
      </c>
      <c r="C329" s="27" t="s">
        <v>500</v>
      </c>
      <c r="D329" s="27" t="s">
        <v>380</v>
      </c>
      <c r="E329" s="27" t="s">
        <v>430</v>
      </c>
      <c r="F329" s="27" t="s">
        <v>84</v>
      </c>
      <c r="G329" s="27" t="s">
        <v>380</v>
      </c>
      <c r="H329" s="27" t="s">
        <v>404</v>
      </c>
      <c r="I329" s="27" t="s">
        <v>540</v>
      </c>
      <c r="J329" s="13">
        <f>57.6+82.4</f>
        <v>140</v>
      </c>
      <c r="K329" s="13">
        <f>57.6+82.4</f>
        <v>140</v>
      </c>
      <c r="L329" s="13">
        <f>57.6+82.4</f>
        <v>140</v>
      </c>
    </row>
    <row r="330" spans="1:12" s="47" customFormat="1" ht="78">
      <c r="A330" s="76" t="s">
        <v>601</v>
      </c>
      <c r="B330" s="27" t="s">
        <v>314</v>
      </c>
      <c r="C330" s="27" t="s">
        <v>500</v>
      </c>
      <c r="D330" s="27" t="s">
        <v>380</v>
      </c>
      <c r="E330" s="27" t="s">
        <v>347</v>
      </c>
      <c r="F330" s="27"/>
      <c r="G330" s="27"/>
      <c r="H330" s="27"/>
      <c r="I330" s="27"/>
      <c r="J330" s="13">
        <f>J331</f>
        <v>15552.6</v>
      </c>
      <c r="K330" s="13">
        <f>K331</f>
        <v>15552.6</v>
      </c>
      <c r="L330" s="13">
        <f>L331</f>
        <v>15552.6</v>
      </c>
    </row>
    <row r="331" spans="1:12" s="47" customFormat="1" ht="30.75">
      <c r="A331" s="15" t="s">
        <v>544</v>
      </c>
      <c r="B331" s="27" t="s">
        <v>314</v>
      </c>
      <c r="C331" s="27" t="s">
        <v>500</v>
      </c>
      <c r="D331" s="27" t="s">
        <v>380</v>
      </c>
      <c r="E331" s="27" t="s">
        <v>347</v>
      </c>
      <c r="F331" s="27" t="s">
        <v>84</v>
      </c>
      <c r="G331" s="27" t="s">
        <v>380</v>
      </c>
      <c r="H331" s="27" t="s">
        <v>404</v>
      </c>
      <c r="I331" s="27" t="s">
        <v>91</v>
      </c>
      <c r="J331" s="13">
        <v>15552.6</v>
      </c>
      <c r="K331" s="13">
        <v>15552.6</v>
      </c>
      <c r="L331" s="13">
        <v>15552.6</v>
      </c>
    </row>
    <row r="332" spans="1:12" ht="62.25">
      <c r="A332" s="6" t="s">
        <v>106</v>
      </c>
      <c r="B332" s="27" t="s">
        <v>314</v>
      </c>
      <c r="C332" s="27" t="s">
        <v>500</v>
      </c>
      <c r="D332" s="27" t="s">
        <v>380</v>
      </c>
      <c r="E332" s="27" t="s">
        <v>335</v>
      </c>
      <c r="F332" s="27"/>
      <c r="G332" s="27"/>
      <c r="H332" s="27"/>
      <c r="I332" s="27"/>
      <c r="J332" s="13">
        <f>J333+J334</f>
        <v>271</v>
      </c>
      <c r="K332" s="13">
        <f>K333+K334</f>
        <v>271</v>
      </c>
      <c r="L332" s="13">
        <f>L333+L334</f>
        <v>271</v>
      </c>
    </row>
    <row r="333" spans="1:12" ht="30.75">
      <c r="A333" s="15" t="s">
        <v>189</v>
      </c>
      <c r="B333" s="27" t="s">
        <v>314</v>
      </c>
      <c r="C333" s="27" t="s">
        <v>500</v>
      </c>
      <c r="D333" s="27" t="s">
        <v>380</v>
      </c>
      <c r="E333" s="27" t="s">
        <v>335</v>
      </c>
      <c r="F333" s="27" t="s">
        <v>84</v>
      </c>
      <c r="G333" s="27" t="s">
        <v>380</v>
      </c>
      <c r="H333" s="27" t="s">
        <v>404</v>
      </c>
      <c r="I333" s="27" t="s">
        <v>425</v>
      </c>
      <c r="J333" s="13">
        <f>250</f>
        <v>250</v>
      </c>
      <c r="K333" s="13">
        <f>250</f>
        <v>250</v>
      </c>
      <c r="L333" s="13">
        <f>250</f>
        <v>250</v>
      </c>
    </row>
    <row r="334" spans="1:12" ht="15">
      <c r="A334" s="31" t="s">
        <v>450</v>
      </c>
      <c r="B334" s="27" t="s">
        <v>314</v>
      </c>
      <c r="C334" s="27" t="s">
        <v>500</v>
      </c>
      <c r="D334" s="27" t="s">
        <v>380</v>
      </c>
      <c r="E334" s="27" t="s">
        <v>335</v>
      </c>
      <c r="F334" s="27" t="s">
        <v>84</v>
      </c>
      <c r="G334" s="27" t="s">
        <v>380</v>
      </c>
      <c r="H334" s="27" t="s">
        <v>404</v>
      </c>
      <c r="I334" s="27" t="s">
        <v>507</v>
      </c>
      <c r="J334" s="13">
        <v>21</v>
      </c>
      <c r="K334" s="13">
        <v>21</v>
      </c>
      <c r="L334" s="13">
        <v>21</v>
      </c>
    </row>
    <row r="335" spans="1:12" ht="93" customHeight="1">
      <c r="A335" s="6" t="s">
        <v>55</v>
      </c>
      <c r="B335" s="27" t="s">
        <v>314</v>
      </c>
      <c r="C335" s="27" t="s">
        <v>500</v>
      </c>
      <c r="D335" s="27" t="s">
        <v>380</v>
      </c>
      <c r="E335" s="27" t="s">
        <v>444</v>
      </c>
      <c r="F335" s="27"/>
      <c r="G335" s="27"/>
      <c r="H335" s="27"/>
      <c r="I335" s="27"/>
      <c r="J335" s="13">
        <f>J336</f>
        <v>267</v>
      </c>
      <c r="K335" s="13">
        <f>K336</f>
        <v>267</v>
      </c>
      <c r="L335" s="13">
        <f>L336</f>
        <v>267</v>
      </c>
    </row>
    <row r="336" spans="1:12" ht="30.75">
      <c r="A336" s="15" t="s">
        <v>544</v>
      </c>
      <c r="B336" s="27" t="s">
        <v>314</v>
      </c>
      <c r="C336" s="27" t="s">
        <v>500</v>
      </c>
      <c r="D336" s="27" t="s">
        <v>380</v>
      </c>
      <c r="E336" s="27" t="s">
        <v>444</v>
      </c>
      <c r="F336" s="27" t="s">
        <v>84</v>
      </c>
      <c r="G336" s="27" t="s">
        <v>380</v>
      </c>
      <c r="H336" s="27" t="s">
        <v>404</v>
      </c>
      <c r="I336" s="27" t="s">
        <v>91</v>
      </c>
      <c r="J336" s="13">
        <f>205+62</f>
        <v>267</v>
      </c>
      <c r="K336" s="13">
        <f>205+62</f>
        <v>267</v>
      </c>
      <c r="L336" s="13">
        <f>205+62</f>
        <v>267</v>
      </c>
    </row>
    <row r="337" spans="1:12" ht="154.5" customHeight="1">
      <c r="A337" s="6" t="s">
        <v>273</v>
      </c>
      <c r="B337" s="27" t="s">
        <v>314</v>
      </c>
      <c r="C337" s="27" t="s">
        <v>500</v>
      </c>
      <c r="D337" s="27" t="s">
        <v>380</v>
      </c>
      <c r="E337" s="27" t="s">
        <v>385</v>
      </c>
      <c r="F337" s="27"/>
      <c r="G337" s="27"/>
      <c r="H337" s="27"/>
      <c r="I337" s="27"/>
      <c r="J337" s="13">
        <f>J338+J339</f>
        <v>1376.3</v>
      </c>
      <c r="K337" s="13">
        <f>K338+K339</f>
        <v>1376.4</v>
      </c>
      <c r="L337" s="13">
        <f>L338+L339</f>
        <v>1376.4</v>
      </c>
    </row>
    <row r="338" spans="1:12" ht="30.75">
      <c r="A338" s="15" t="s">
        <v>544</v>
      </c>
      <c r="B338" s="27" t="s">
        <v>314</v>
      </c>
      <c r="C338" s="27" t="s">
        <v>500</v>
      </c>
      <c r="D338" s="27" t="s">
        <v>380</v>
      </c>
      <c r="E338" s="27" t="s">
        <v>385</v>
      </c>
      <c r="F338" s="27" t="s">
        <v>84</v>
      </c>
      <c r="G338" s="27" t="s">
        <v>301</v>
      </c>
      <c r="H338" s="27" t="s">
        <v>260</v>
      </c>
      <c r="I338" s="27" t="s">
        <v>91</v>
      </c>
      <c r="J338" s="13">
        <v>1369.3</v>
      </c>
      <c r="K338" s="13">
        <v>1369.4</v>
      </c>
      <c r="L338" s="13">
        <v>1369.4</v>
      </c>
    </row>
    <row r="339" spans="1:12" ht="30.75">
      <c r="A339" s="15" t="s">
        <v>189</v>
      </c>
      <c r="B339" s="27" t="s">
        <v>314</v>
      </c>
      <c r="C339" s="27" t="s">
        <v>500</v>
      </c>
      <c r="D339" s="27" t="s">
        <v>380</v>
      </c>
      <c r="E339" s="27" t="s">
        <v>385</v>
      </c>
      <c r="F339" s="27" t="s">
        <v>84</v>
      </c>
      <c r="G339" s="27" t="s">
        <v>301</v>
      </c>
      <c r="H339" s="27" t="s">
        <v>260</v>
      </c>
      <c r="I339" s="27" t="s">
        <v>425</v>
      </c>
      <c r="J339" s="13">
        <v>7</v>
      </c>
      <c r="K339" s="13">
        <v>7</v>
      </c>
      <c r="L339" s="13">
        <v>7</v>
      </c>
    </row>
    <row r="340" spans="1:12" ht="94.5" customHeight="1">
      <c r="A340" s="6" t="s">
        <v>449</v>
      </c>
      <c r="B340" s="27" t="s">
        <v>314</v>
      </c>
      <c r="C340" s="27" t="s">
        <v>500</v>
      </c>
      <c r="D340" s="27" t="s">
        <v>380</v>
      </c>
      <c r="E340" s="27" t="s">
        <v>38</v>
      </c>
      <c r="F340" s="27" t="s">
        <v>84</v>
      </c>
      <c r="G340" s="27" t="s">
        <v>380</v>
      </c>
      <c r="H340" s="27" t="s">
        <v>404</v>
      </c>
      <c r="I340" s="27"/>
      <c r="J340" s="13">
        <f>J341</f>
        <v>1438.1</v>
      </c>
      <c r="K340" s="13">
        <f>K341</f>
        <v>1438.1</v>
      </c>
      <c r="L340" s="13">
        <f>L341</f>
        <v>1438.1</v>
      </c>
    </row>
    <row r="341" spans="1:12" ht="30.75">
      <c r="A341" s="15" t="s">
        <v>544</v>
      </c>
      <c r="B341" s="27" t="s">
        <v>314</v>
      </c>
      <c r="C341" s="27" t="s">
        <v>500</v>
      </c>
      <c r="D341" s="27" t="s">
        <v>380</v>
      </c>
      <c r="E341" s="27" t="s">
        <v>38</v>
      </c>
      <c r="F341" s="27" t="s">
        <v>84</v>
      </c>
      <c r="G341" s="27" t="s">
        <v>380</v>
      </c>
      <c r="H341" s="27" t="s">
        <v>404</v>
      </c>
      <c r="I341" s="27" t="s">
        <v>91</v>
      </c>
      <c r="J341" s="13">
        <f>1104.5+333.6</f>
        <v>1438.1</v>
      </c>
      <c r="K341" s="13">
        <f>1104.5+333.6</f>
        <v>1438.1</v>
      </c>
      <c r="L341" s="13">
        <f>1104.5+333.6</f>
        <v>1438.1</v>
      </c>
    </row>
    <row r="342" spans="1:12" ht="93">
      <c r="A342" s="6" t="s">
        <v>139</v>
      </c>
      <c r="B342" s="27" t="s">
        <v>314</v>
      </c>
      <c r="C342" s="27" t="s">
        <v>500</v>
      </c>
      <c r="D342" s="27" t="s">
        <v>380</v>
      </c>
      <c r="E342" s="27" t="s">
        <v>282</v>
      </c>
      <c r="F342" s="22">
        <v>801</v>
      </c>
      <c r="G342" s="27" t="s">
        <v>380</v>
      </c>
      <c r="H342" s="27" t="s">
        <v>404</v>
      </c>
      <c r="I342" s="27"/>
      <c r="J342" s="13">
        <f>J343</f>
        <v>350</v>
      </c>
      <c r="K342" s="13">
        <f>K343</f>
        <v>340</v>
      </c>
      <c r="L342" s="13">
        <f>L343</f>
        <v>340.2</v>
      </c>
    </row>
    <row r="343" spans="1:12" ht="30.75">
      <c r="A343" s="15" t="s">
        <v>544</v>
      </c>
      <c r="B343" s="27" t="s">
        <v>314</v>
      </c>
      <c r="C343" s="27" t="s">
        <v>500</v>
      </c>
      <c r="D343" s="27" t="s">
        <v>380</v>
      </c>
      <c r="E343" s="27" t="s">
        <v>282</v>
      </c>
      <c r="F343" s="22">
        <v>801</v>
      </c>
      <c r="G343" s="27" t="s">
        <v>380</v>
      </c>
      <c r="H343" s="27" t="s">
        <v>404</v>
      </c>
      <c r="I343" s="27" t="s">
        <v>91</v>
      </c>
      <c r="J343" s="13">
        <f>268.8+81.2</f>
        <v>350</v>
      </c>
      <c r="K343" s="13">
        <f>261.1+78.9</f>
        <v>340</v>
      </c>
      <c r="L343" s="13">
        <f>261.2+79</f>
        <v>340.2</v>
      </c>
    </row>
    <row r="344" spans="1:12" ht="108.75">
      <c r="A344" s="6" t="s">
        <v>423</v>
      </c>
      <c r="B344" s="27" t="s">
        <v>314</v>
      </c>
      <c r="C344" s="27" t="s">
        <v>500</v>
      </c>
      <c r="D344" s="27" t="s">
        <v>380</v>
      </c>
      <c r="E344" s="27" t="s">
        <v>70</v>
      </c>
      <c r="F344" s="22">
        <v>801</v>
      </c>
      <c r="G344" s="27" t="s">
        <v>380</v>
      </c>
      <c r="H344" s="27" t="s">
        <v>404</v>
      </c>
      <c r="I344" s="27"/>
      <c r="J344" s="13">
        <f>J345</f>
        <v>23.3</v>
      </c>
      <c r="K344" s="13">
        <f>K345</f>
        <v>23.3</v>
      </c>
      <c r="L344" s="13">
        <f>L345</f>
        <v>23.3</v>
      </c>
    </row>
    <row r="345" spans="1:12" ht="30.75">
      <c r="A345" s="15" t="s">
        <v>544</v>
      </c>
      <c r="B345" s="27" t="s">
        <v>314</v>
      </c>
      <c r="C345" s="27" t="s">
        <v>500</v>
      </c>
      <c r="D345" s="27" t="s">
        <v>380</v>
      </c>
      <c r="E345" s="27" t="s">
        <v>70</v>
      </c>
      <c r="F345" s="22">
        <v>801</v>
      </c>
      <c r="G345" s="27" t="s">
        <v>380</v>
      </c>
      <c r="H345" s="27" t="s">
        <v>404</v>
      </c>
      <c r="I345" s="27" t="s">
        <v>91</v>
      </c>
      <c r="J345" s="13">
        <v>23.3</v>
      </c>
      <c r="K345" s="13">
        <v>23.3</v>
      </c>
      <c r="L345" s="13">
        <v>23.3</v>
      </c>
    </row>
    <row r="346" spans="1:12" ht="62.25">
      <c r="A346" s="6" t="s">
        <v>134</v>
      </c>
      <c r="B346" s="27" t="s">
        <v>314</v>
      </c>
      <c r="C346" s="27" t="s">
        <v>500</v>
      </c>
      <c r="D346" s="27" t="s">
        <v>380</v>
      </c>
      <c r="E346" s="27" t="s">
        <v>228</v>
      </c>
      <c r="F346" s="22">
        <v>801</v>
      </c>
      <c r="G346" s="27" t="s">
        <v>380</v>
      </c>
      <c r="H346" s="27" t="s">
        <v>404</v>
      </c>
      <c r="I346" s="27"/>
      <c r="J346" s="13">
        <f>J347</f>
        <v>76.5</v>
      </c>
      <c r="K346" s="13">
        <f>K347</f>
        <v>76.5</v>
      </c>
      <c r="L346" s="13">
        <f>L347</f>
        <v>0</v>
      </c>
    </row>
    <row r="347" spans="1:12" ht="30.75">
      <c r="A347" s="15" t="s">
        <v>544</v>
      </c>
      <c r="B347" s="27" t="s">
        <v>314</v>
      </c>
      <c r="C347" s="27" t="s">
        <v>500</v>
      </c>
      <c r="D347" s="27" t="s">
        <v>380</v>
      </c>
      <c r="E347" s="27" t="s">
        <v>228</v>
      </c>
      <c r="F347" s="22">
        <v>801</v>
      </c>
      <c r="G347" s="27" t="s">
        <v>380</v>
      </c>
      <c r="H347" s="27" t="s">
        <v>404</v>
      </c>
      <c r="I347" s="27" t="s">
        <v>91</v>
      </c>
      <c r="J347" s="13">
        <f>58.8+17.7</f>
        <v>76.5</v>
      </c>
      <c r="K347" s="13">
        <f>58.8+17.7</f>
        <v>76.5</v>
      </c>
      <c r="L347" s="13">
        <v>0</v>
      </c>
    </row>
    <row r="348" spans="1:12" ht="62.25" customHeight="1">
      <c r="A348" s="6" t="s">
        <v>288</v>
      </c>
      <c r="B348" s="27" t="s">
        <v>314</v>
      </c>
      <c r="C348" s="27" t="s">
        <v>500</v>
      </c>
      <c r="D348" s="27" t="s">
        <v>380</v>
      </c>
      <c r="E348" s="27" t="s">
        <v>251</v>
      </c>
      <c r="F348" s="22">
        <v>801</v>
      </c>
      <c r="G348" s="27" t="s">
        <v>380</v>
      </c>
      <c r="H348" s="27" t="s">
        <v>404</v>
      </c>
      <c r="I348" s="27"/>
      <c r="J348" s="13">
        <f>J349</f>
        <v>240</v>
      </c>
      <c r="K348" s="13">
        <f>K349</f>
        <v>240</v>
      </c>
      <c r="L348" s="13">
        <f>L349</f>
        <v>0</v>
      </c>
    </row>
    <row r="349" spans="1:12" ht="30.75">
      <c r="A349" s="15" t="s">
        <v>544</v>
      </c>
      <c r="B349" s="27" t="s">
        <v>314</v>
      </c>
      <c r="C349" s="27" t="s">
        <v>500</v>
      </c>
      <c r="D349" s="27" t="s">
        <v>380</v>
      </c>
      <c r="E349" s="27" t="s">
        <v>251</v>
      </c>
      <c r="F349" s="22">
        <v>801</v>
      </c>
      <c r="G349" s="27" t="s">
        <v>380</v>
      </c>
      <c r="H349" s="27" t="s">
        <v>404</v>
      </c>
      <c r="I349" s="27" t="s">
        <v>91</v>
      </c>
      <c r="J349" s="13">
        <f>184.3+55.7</f>
        <v>240</v>
      </c>
      <c r="K349" s="13">
        <f>184.3+55.7</f>
        <v>240</v>
      </c>
      <c r="L349" s="13">
        <v>0</v>
      </c>
    </row>
    <row r="350" spans="1:12" ht="61.5" customHeight="1">
      <c r="A350" s="6" t="s">
        <v>448</v>
      </c>
      <c r="B350" s="27" t="s">
        <v>314</v>
      </c>
      <c r="C350" s="27" t="s">
        <v>500</v>
      </c>
      <c r="D350" s="27" t="s">
        <v>380</v>
      </c>
      <c r="E350" s="27" t="s">
        <v>118</v>
      </c>
      <c r="F350" s="22">
        <v>801</v>
      </c>
      <c r="G350" s="27" t="s">
        <v>380</v>
      </c>
      <c r="H350" s="27" t="s">
        <v>404</v>
      </c>
      <c r="I350" s="27"/>
      <c r="J350" s="13">
        <f>J351</f>
        <v>0</v>
      </c>
      <c r="K350" s="13">
        <f>K351</f>
        <v>0</v>
      </c>
      <c r="L350" s="13">
        <f>L351</f>
        <v>0</v>
      </c>
    </row>
    <row r="351" spans="1:12" ht="30.75">
      <c r="A351" s="15" t="s">
        <v>544</v>
      </c>
      <c r="B351" s="27" t="s">
        <v>314</v>
      </c>
      <c r="C351" s="27" t="s">
        <v>500</v>
      </c>
      <c r="D351" s="27" t="s">
        <v>380</v>
      </c>
      <c r="E351" s="27" t="s">
        <v>118</v>
      </c>
      <c r="F351" s="22">
        <v>801</v>
      </c>
      <c r="G351" s="27" t="s">
        <v>380</v>
      </c>
      <c r="H351" s="27" t="s">
        <v>404</v>
      </c>
      <c r="I351" s="27" t="s">
        <v>91</v>
      </c>
      <c r="J351" s="13"/>
      <c r="K351" s="13"/>
      <c r="L351" s="13"/>
    </row>
    <row r="352" spans="1:12" ht="46.5">
      <c r="A352" s="6" t="s">
        <v>208</v>
      </c>
      <c r="B352" s="27" t="s">
        <v>314</v>
      </c>
      <c r="C352" s="27" t="s">
        <v>500</v>
      </c>
      <c r="D352" s="27" t="s">
        <v>380</v>
      </c>
      <c r="E352" s="27" t="s">
        <v>524</v>
      </c>
      <c r="F352" s="22">
        <v>801</v>
      </c>
      <c r="G352" s="27" t="s">
        <v>380</v>
      </c>
      <c r="H352" s="27" t="s">
        <v>404</v>
      </c>
      <c r="I352" s="27"/>
      <c r="J352" s="13">
        <f>J353</f>
        <v>1051.3</v>
      </c>
      <c r="K352" s="13">
        <f>K353</f>
        <v>1051.3</v>
      </c>
      <c r="L352" s="13">
        <f>L353</f>
        <v>0</v>
      </c>
    </row>
    <row r="353" spans="1:12" ht="30.75">
      <c r="A353" s="15" t="s">
        <v>544</v>
      </c>
      <c r="B353" s="27" t="s">
        <v>314</v>
      </c>
      <c r="C353" s="27" t="s">
        <v>500</v>
      </c>
      <c r="D353" s="27" t="s">
        <v>380</v>
      </c>
      <c r="E353" s="27" t="s">
        <v>524</v>
      </c>
      <c r="F353" s="22">
        <v>801</v>
      </c>
      <c r="G353" s="27" t="s">
        <v>380</v>
      </c>
      <c r="H353" s="27" t="s">
        <v>404</v>
      </c>
      <c r="I353" s="27" t="s">
        <v>91</v>
      </c>
      <c r="J353" s="13">
        <f>807.4+243.9</f>
        <v>1051.3</v>
      </c>
      <c r="K353" s="13">
        <f>807.4+243.9</f>
        <v>1051.3</v>
      </c>
      <c r="L353" s="13">
        <v>0</v>
      </c>
    </row>
    <row r="354" spans="1:12" ht="15">
      <c r="A354" s="6" t="s">
        <v>253</v>
      </c>
      <c r="B354" s="27" t="s">
        <v>314</v>
      </c>
      <c r="C354" s="27" t="s">
        <v>500</v>
      </c>
      <c r="D354" s="27" t="s">
        <v>380</v>
      </c>
      <c r="E354" s="27" t="s">
        <v>334</v>
      </c>
      <c r="F354" s="22">
        <v>801</v>
      </c>
      <c r="G354" s="27" t="s">
        <v>380</v>
      </c>
      <c r="H354" s="27" t="s">
        <v>404</v>
      </c>
      <c r="I354" s="27"/>
      <c r="J354" s="13">
        <f>J355</f>
        <v>147.60000000000002</v>
      </c>
      <c r="K354" s="13">
        <f>K355</f>
        <v>147.60000000000002</v>
      </c>
      <c r="L354" s="13">
        <f>L355</f>
        <v>0</v>
      </c>
    </row>
    <row r="355" spans="1:12" ht="30.75">
      <c r="A355" s="15" t="s">
        <v>544</v>
      </c>
      <c r="B355" s="27" t="s">
        <v>314</v>
      </c>
      <c r="C355" s="27" t="s">
        <v>500</v>
      </c>
      <c r="D355" s="27" t="s">
        <v>380</v>
      </c>
      <c r="E355" s="27" t="s">
        <v>334</v>
      </c>
      <c r="F355" s="22">
        <v>801</v>
      </c>
      <c r="G355" s="27" t="s">
        <v>380</v>
      </c>
      <c r="H355" s="27" t="s">
        <v>404</v>
      </c>
      <c r="I355" s="27" t="s">
        <v>91</v>
      </c>
      <c r="J355" s="13">
        <f>113.4+34.2</f>
        <v>147.60000000000002</v>
      </c>
      <c r="K355" s="13">
        <f>113.4+34.2</f>
        <v>147.60000000000002</v>
      </c>
      <c r="L355" s="13">
        <v>0</v>
      </c>
    </row>
    <row r="356" spans="1:12" ht="62.25">
      <c r="A356" s="6" t="s">
        <v>519</v>
      </c>
      <c r="B356" s="27" t="s">
        <v>314</v>
      </c>
      <c r="C356" s="27" t="s">
        <v>500</v>
      </c>
      <c r="D356" s="27" t="s">
        <v>380</v>
      </c>
      <c r="E356" s="27" t="s">
        <v>436</v>
      </c>
      <c r="F356" s="27"/>
      <c r="G356" s="27"/>
      <c r="H356" s="27"/>
      <c r="I356" s="27"/>
      <c r="J356" s="13">
        <f>J357</f>
        <v>6211.3</v>
      </c>
      <c r="K356" s="13">
        <f>K357</f>
        <v>6211.3</v>
      </c>
      <c r="L356" s="13">
        <f>L357</f>
        <v>6211.3</v>
      </c>
    </row>
    <row r="357" spans="1:12" ht="30.75">
      <c r="A357" s="15" t="s">
        <v>242</v>
      </c>
      <c r="B357" s="27" t="s">
        <v>314</v>
      </c>
      <c r="C357" s="27" t="s">
        <v>500</v>
      </c>
      <c r="D357" s="27" t="s">
        <v>380</v>
      </c>
      <c r="E357" s="27" t="s">
        <v>436</v>
      </c>
      <c r="F357" s="27" t="s">
        <v>84</v>
      </c>
      <c r="G357" s="27" t="s">
        <v>301</v>
      </c>
      <c r="H357" s="27" t="s">
        <v>380</v>
      </c>
      <c r="I357" s="27" t="s">
        <v>117</v>
      </c>
      <c r="J357" s="13">
        <v>6211.3</v>
      </c>
      <c r="K357" s="13">
        <v>6211.3</v>
      </c>
      <c r="L357" s="13">
        <v>6211.3</v>
      </c>
    </row>
    <row r="358" spans="1:12" ht="78.75" customHeight="1">
      <c r="A358" s="6" t="s">
        <v>319</v>
      </c>
      <c r="B358" s="27" t="s">
        <v>314</v>
      </c>
      <c r="C358" s="27" t="s">
        <v>500</v>
      </c>
      <c r="D358" s="27" t="s">
        <v>404</v>
      </c>
      <c r="E358" s="27"/>
      <c r="F358" s="27"/>
      <c r="G358" s="27"/>
      <c r="H358" s="27"/>
      <c r="I358" s="27"/>
      <c r="J358" s="13">
        <f aca="true" t="shared" si="32" ref="J358:L359">J359</f>
        <v>500</v>
      </c>
      <c r="K358" s="13">
        <f t="shared" si="32"/>
        <v>500</v>
      </c>
      <c r="L358" s="13">
        <f t="shared" si="32"/>
        <v>500</v>
      </c>
    </row>
    <row r="359" spans="1:12" ht="45.75" customHeight="1">
      <c r="A359" s="6" t="s">
        <v>106</v>
      </c>
      <c r="B359" s="27" t="s">
        <v>314</v>
      </c>
      <c r="C359" s="27" t="s">
        <v>500</v>
      </c>
      <c r="D359" s="27" t="s">
        <v>404</v>
      </c>
      <c r="E359" s="27" t="s">
        <v>335</v>
      </c>
      <c r="F359" s="27"/>
      <c r="G359" s="27"/>
      <c r="H359" s="27"/>
      <c r="I359" s="27"/>
      <c r="J359" s="13">
        <f t="shared" si="32"/>
        <v>500</v>
      </c>
      <c r="K359" s="13">
        <f t="shared" si="32"/>
        <v>500</v>
      </c>
      <c r="L359" s="13">
        <f t="shared" si="32"/>
        <v>500</v>
      </c>
    </row>
    <row r="360" spans="1:12" ht="30.75">
      <c r="A360" s="15" t="s">
        <v>189</v>
      </c>
      <c r="B360" s="27" t="s">
        <v>314</v>
      </c>
      <c r="C360" s="27" t="s">
        <v>500</v>
      </c>
      <c r="D360" s="27" t="s">
        <v>404</v>
      </c>
      <c r="E360" s="27" t="s">
        <v>335</v>
      </c>
      <c r="F360" s="27" t="s">
        <v>84</v>
      </c>
      <c r="G360" s="27" t="s">
        <v>380</v>
      </c>
      <c r="H360" s="27" t="s">
        <v>404</v>
      </c>
      <c r="I360" s="27" t="s">
        <v>425</v>
      </c>
      <c r="J360" s="13">
        <v>500</v>
      </c>
      <c r="K360" s="13">
        <v>500</v>
      </c>
      <c r="L360" s="13">
        <v>500</v>
      </c>
    </row>
    <row r="361" spans="1:12" s="47" customFormat="1" ht="46.5">
      <c r="A361" s="1" t="s">
        <v>249</v>
      </c>
      <c r="B361" s="71" t="s">
        <v>314</v>
      </c>
      <c r="C361" s="71" t="s">
        <v>359</v>
      </c>
      <c r="D361" s="71"/>
      <c r="E361" s="71"/>
      <c r="F361" s="71"/>
      <c r="G361" s="71"/>
      <c r="H361" s="71"/>
      <c r="I361" s="71"/>
      <c r="J361" s="42">
        <f>J362+J365+J368</f>
        <v>100</v>
      </c>
      <c r="K361" s="42">
        <f>K362+K365+K368</f>
        <v>100</v>
      </c>
      <c r="L361" s="42">
        <f>L362+L365+L368</f>
        <v>100</v>
      </c>
    </row>
    <row r="362" spans="1:12" s="47" customFormat="1" ht="46.5">
      <c r="A362" s="7" t="s">
        <v>31</v>
      </c>
      <c r="B362" s="27" t="s">
        <v>314</v>
      </c>
      <c r="C362" s="27" t="s">
        <v>359</v>
      </c>
      <c r="D362" s="27" t="s">
        <v>69</v>
      </c>
      <c r="E362" s="27"/>
      <c r="F362" s="71"/>
      <c r="G362" s="71"/>
      <c r="H362" s="71"/>
      <c r="I362" s="71"/>
      <c r="J362" s="13">
        <f aca="true" t="shared" si="33" ref="J362:L363">J363</f>
        <v>60</v>
      </c>
      <c r="K362" s="13">
        <f t="shared" si="33"/>
        <v>60</v>
      </c>
      <c r="L362" s="13">
        <f t="shared" si="33"/>
        <v>60</v>
      </c>
    </row>
    <row r="363" spans="1:12" s="47" customFormat="1" ht="15">
      <c r="A363" s="6" t="s">
        <v>526</v>
      </c>
      <c r="B363" s="27" t="s">
        <v>314</v>
      </c>
      <c r="C363" s="27" t="s">
        <v>359</v>
      </c>
      <c r="D363" s="27" t="s">
        <v>69</v>
      </c>
      <c r="E363" s="27" t="s">
        <v>351</v>
      </c>
      <c r="F363" s="71"/>
      <c r="G363" s="71"/>
      <c r="H363" s="71"/>
      <c r="I363" s="71"/>
      <c r="J363" s="13">
        <f t="shared" si="33"/>
        <v>60</v>
      </c>
      <c r="K363" s="13">
        <f t="shared" si="33"/>
        <v>60</v>
      </c>
      <c r="L363" s="13">
        <f t="shared" si="33"/>
        <v>60</v>
      </c>
    </row>
    <row r="364" spans="1:12" s="47" customFormat="1" ht="30.75">
      <c r="A364" s="15" t="s">
        <v>189</v>
      </c>
      <c r="B364" s="27" t="s">
        <v>314</v>
      </c>
      <c r="C364" s="27" t="s">
        <v>359</v>
      </c>
      <c r="D364" s="27" t="s">
        <v>69</v>
      </c>
      <c r="E364" s="27" t="s">
        <v>351</v>
      </c>
      <c r="F364" s="27" t="s">
        <v>84</v>
      </c>
      <c r="G364" s="27" t="s">
        <v>380</v>
      </c>
      <c r="H364" s="27" t="s">
        <v>128</v>
      </c>
      <c r="I364" s="27" t="s">
        <v>425</v>
      </c>
      <c r="J364" s="13">
        <v>60</v>
      </c>
      <c r="K364" s="13">
        <v>60</v>
      </c>
      <c r="L364" s="13">
        <v>60</v>
      </c>
    </row>
    <row r="365" spans="1:12" s="47" customFormat="1" ht="46.5">
      <c r="A365" s="6" t="s">
        <v>381</v>
      </c>
      <c r="B365" s="27" t="s">
        <v>314</v>
      </c>
      <c r="C365" s="27" t="s">
        <v>359</v>
      </c>
      <c r="D365" s="27" t="s">
        <v>404</v>
      </c>
      <c r="E365" s="27"/>
      <c r="F365" s="27"/>
      <c r="G365" s="27"/>
      <c r="H365" s="27"/>
      <c r="I365" s="27"/>
      <c r="J365" s="13">
        <f aca="true" t="shared" si="34" ref="J365:L366">J366</f>
        <v>20</v>
      </c>
      <c r="K365" s="13">
        <f t="shared" si="34"/>
        <v>20</v>
      </c>
      <c r="L365" s="13">
        <f t="shared" si="34"/>
        <v>20</v>
      </c>
    </row>
    <row r="366" spans="1:12" s="47" customFormat="1" ht="15">
      <c r="A366" s="6" t="s">
        <v>526</v>
      </c>
      <c r="B366" s="27" t="s">
        <v>314</v>
      </c>
      <c r="C366" s="27" t="s">
        <v>359</v>
      </c>
      <c r="D366" s="27" t="s">
        <v>404</v>
      </c>
      <c r="E366" s="27" t="s">
        <v>351</v>
      </c>
      <c r="F366" s="27"/>
      <c r="G366" s="27"/>
      <c r="H366" s="27"/>
      <c r="I366" s="27"/>
      <c r="J366" s="13">
        <f t="shared" si="34"/>
        <v>20</v>
      </c>
      <c r="K366" s="13">
        <f t="shared" si="34"/>
        <v>20</v>
      </c>
      <c r="L366" s="13">
        <f t="shared" si="34"/>
        <v>20</v>
      </c>
    </row>
    <row r="367" spans="1:12" s="47" customFormat="1" ht="30.75">
      <c r="A367" s="15" t="s">
        <v>189</v>
      </c>
      <c r="B367" s="27" t="s">
        <v>314</v>
      </c>
      <c r="C367" s="27" t="s">
        <v>359</v>
      </c>
      <c r="D367" s="27" t="s">
        <v>404</v>
      </c>
      <c r="E367" s="27" t="s">
        <v>351</v>
      </c>
      <c r="F367" s="27" t="s">
        <v>84</v>
      </c>
      <c r="G367" s="27" t="s">
        <v>559</v>
      </c>
      <c r="H367" s="27" t="s">
        <v>128</v>
      </c>
      <c r="I367" s="27" t="s">
        <v>425</v>
      </c>
      <c r="J367" s="13">
        <v>20</v>
      </c>
      <c r="K367" s="13">
        <v>20</v>
      </c>
      <c r="L367" s="13">
        <v>20</v>
      </c>
    </row>
    <row r="368" spans="1:12" s="47" customFormat="1" ht="30.75">
      <c r="A368" s="6" t="s">
        <v>227</v>
      </c>
      <c r="B368" s="27" t="s">
        <v>314</v>
      </c>
      <c r="C368" s="27" t="s">
        <v>359</v>
      </c>
      <c r="D368" s="27" t="s">
        <v>111</v>
      </c>
      <c r="E368" s="27"/>
      <c r="F368" s="27"/>
      <c r="G368" s="27"/>
      <c r="H368" s="27"/>
      <c r="I368" s="27"/>
      <c r="J368" s="13">
        <f aca="true" t="shared" si="35" ref="J368:L369">J369</f>
        <v>20</v>
      </c>
      <c r="K368" s="13">
        <f t="shared" si="35"/>
        <v>20</v>
      </c>
      <c r="L368" s="13">
        <f t="shared" si="35"/>
        <v>20</v>
      </c>
    </row>
    <row r="369" spans="1:12" s="47" customFormat="1" ht="15">
      <c r="A369" s="6" t="s">
        <v>526</v>
      </c>
      <c r="B369" s="27" t="s">
        <v>314</v>
      </c>
      <c r="C369" s="27" t="s">
        <v>359</v>
      </c>
      <c r="D369" s="27" t="s">
        <v>111</v>
      </c>
      <c r="E369" s="27" t="s">
        <v>351</v>
      </c>
      <c r="F369" s="27"/>
      <c r="G369" s="27"/>
      <c r="H369" s="27"/>
      <c r="I369" s="27"/>
      <c r="J369" s="13">
        <f t="shared" si="35"/>
        <v>20</v>
      </c>
      <c r="K369" s="13">
        <f t="shared" si="35"/>
        <v>20</v>
      </c>
      <c r="L369" s="13">
        <f t="shared" si="35"/>
        <v>20</v>
      </c>
    </row>
    <row r="370" spans="1:12" s="47" customFormat="1" ht="30.75">
      <c r="A370" s="15" t="s">
        <v>189</v>
      </c>
      <c r="B370" s="27" t="s">
        <v>314</v>
      </c>
      <c r="C370" s="27" t="s">
        <v>359</v>
      </c>
      <c r="D370" s="27" t="s">
        <v>111</v>
      </c>
      <c r="E370" s="27" t="s">
        <v>351</v>
      </c>
      <c r="F370" s="27" t="s">
        <v>84</v>
      </c>
      <c r="G370" s="27" t="s">
        <v>380</v>
      </c>
      <c r="H370" s="27" t="s">
        <v>128</v>
      </c>
      <c r="I370" s="27" t="s">
        <v>425</v>
      </c>
      <c r="J370" s="13">
        <v>20</v>
      </c>
      <c r="K370" s="13">
        <v>20</v>
      </c>
      <c r="L370" s="13">
        <v>20</v>
      </c>
    </row>
    <row r="371" spans="1:12" s="47" customFormat="1" ht="93">
      <c r="A371" s="1" t="s">
        <v>16</v>
      </c>
      <c r="B371" s="71" t="s">
        <v>314</v>
      </c>
      <c r="C371" s="71" t="s">
        <v>440</v>
      </c>
      <c r="D371" s="71"/>
      <c r="E371" s="71"/>
      <c r="F371" s="71"/>
      <c r="G371" s="71"/>
      <c r="H371" s="71"/>
      <c r="I371" s="71"/>
      <c r="J371" s="42">
        <f>J372</f>
        <v>11048.4</v>
      </c>
      <c r="K371" s="42">
        <f>K372</f>
        <v>11048.4</v>
      </c>
      <c r="L371" s="42">
        <f>L372</f>
        <v>11048.4</v>
      </c>
    </row>
    <row r="372" spans="1:12" s="47" customFormat="1" ht="30.75">
      <c r="A372" s="6" t="s">
        <v>564</v>
      </c>
      <c r="B372" s="27" t="s">
        <v>314</v>
      </c>
      <c r="C372" s="27" t="s">
        <v>440</v>
      </c>
      <c r="D372" s="27" t="s">
        <v>380</v>
      </c>
      <c r="E372" s="27"/>
      <c r="F372" s="27"/>
      <c r="G372" s="27"/>
      <c r="H372" s="27"/>
      <c r="I372" s="27"/>
      <c r="J372" s="13">
        <f>J373+J379+J377</f>
        <v>11048.4</v>
      </c>
      <c r="K372" s="13">
        <f>K373+K379+K377</f>
        <v>11048.4</v>
      </c>
      <c r="L372" s="13">
        <f>L373+L379+L377</f>
        <v>11048.4</v>
      </c>
    </row>
    <row r="373" spans="1:12" s="47" customFormat="1" ht="30.75">
      <c r="A373" s="6" t="s">
        <v>392</v>
      </c>
      <c r="B373" s="27" t="s">
        <v>314</v>
      </c>
      <c r="C373" s="27" t="s">
        <v>440</v>
      </c>
      <c r="D373" s="27" t="s">
        <v>380</v>
      </c>
      <c r="E373" s="27" t="s">
        <v>19</v>
      </c>
      <c r="F373" s="27"/>
      <c r="G373" s="27"/>
      <c r="H373" s="27"/>
      <c r="I373" s="27"/>
      <c r="J373" s="13">
        <f>J374+J375+J376</f>
        <v>1647.8999999999999</v>
      </c>
      <c r="K373" s="13">
        <f>K374+K375+K376</f>
        <v>1647.8999999999999</v>
      </c>
      <c r="L373" s="13">
        <f>L374+L375+L376</f>
        <v>1647.8999999999999</v>
      </c>
    </row>
    <row r="374" spans="1:12" s="47" customFormat="1" ht="15">
      <c r="A374" s="15" t="s">
        <v>49</v>
      </c>
      <c r="B374" s="27" t="s">
        <v>314</v>
      </c>
      <c r="C374" s="27" t="s">
        <v>440</v>
      </c>
      <c r="D374" s="27" t="s">
        <v>380</v>
      </c>
      <c r="E374" s="27" t="s">
        <v>19</v>
      </c>
      <c r="F374" s="27" t="s">
        <v>84</v>
      </c>
      <c r="G374" s="27" t="s">
        <v>380</v>
      </c>
      <c r="H374" s="27" t="s">
        <v>128</v>
      </c>
      <c r="I374" s="27" t="s">
        <v>339</v>
      </c>
      <c r="J374" s="13">
        <f>1826.3+551.6-J378-1257.4</f>
        <v>390.5</v>
      </c>
      <c r="K374" s="13">
        <f>1826.3+551.6-K378-1257.4</f>
        <v>390.5</v>
      </c>
      <c r="L374" s="13">
        <f>1826.3+551.6-L378-1257.4</f>
        <v>390.5</v>
      </c>
    </row>
    <row r="375" spans="1:12" s="47" customFormat="1" ht="30.75">
      <c r="A375" s="15" t="s">
        <v>189</v>
      </c>
      <c r="B375" s="27" t="s">
        <v>314</v>
      </c>
      <c r="C375" s="27" t="s">
        <v>440</v>
      </c>
      <c r="D375" s="27" t="s">
        <v>380</v>
      </c>
      <c r="E375" s="27" t="s">
        <v>19</v>
      </c>
      <c r="F375" s="27" t="s">
        <v>84</v>
      </c>
      <c r="G375" s="27" t="s">
        <v>380</v>
      </c>
      <c r="H375" s="27" t="s">
        <v>128</v>
      </c>
      <c r="I375" s="27" t="s">
        <v>425</v>
      </c>
      <c r="J375" s="13">
        <f>651.5+603.3</f>
        <v>1254.8</v>
      </c>
      <c r="K375" s="13">
        <f>651.5+603.3</f>
        <v>1254.8</v>
      </c>
      <c r="L375" s="13">
        <f>651.5+603.3</f>
        <v>1254.8</v>
      </c>
    </row>
    <row r="376" spans="1:12" s="47" customFormat="1" ht="15">
      <c r="A376" s="15" t="s">
        <v>443</v>
      </c>
      <c r="B376" s="27" t="s">
        <v>314</v>
      </c>
      <c r="C376" s="27" t="s">
        <v>440</v>
      </c>
      <c r="D376" s="27" t="s">
        <v>380</v>
      </c>
      <c r="E376" s="27" t="s">
        <v>19</v>
      </c>
      <c r="F376" s="27" t="s">
        <v>84</v>
      </c>
      <c r="G376" s="27" t="s">
        <v>380</v>
      </c>
      <c r="H376" s="27" t="s">
        <v>128</v>
      </c>
      <c r="I376" s="27" t="s">
        <v>540</v>
      </c>
      <c r="J376" s="13">
        <v>2.6</v>
      </c>
      <c r="K376" s="13">
        <v>2.6</v>
      </c>
      <c r="L376" s="13">
        <v>2.6</v>
      </c>
    </row>
    <row r="377" spans="1:12" s="47" customFormat="1" ht="78">
      <c r="A377" s="76" t="s">
        <v>601</v>
      </c>
      <c r="B377" s="27" t="s">
        <v>314</v>
      </c>
      <c r="C377" s="27" t="s">
        <v>440</v>
      </c>
      <c r="D377" s="27" t="s">
        <v>380</v>
      </c>
      <c r="E377" s="27" t="s">
        <v>347</v>
      </c>
      <c r="F377" s="27"/>
      <c r="G377" s="27"/>
      <c r="H377" s="27"/>
      <c r="I377" s="27"/>
      <c r="J377" s="13">
        <f>J378</f>
        <v>730</v>
      </c>
      <c r="K377" s="13">
        <f>K378</f>
        <v>730</v>
      </c>
      <c r="L377" s="13">
        <f>L378</f>
        <v>730</v>
      </c>
    </row>
    <row r="378" spans="1:12" s="47" customFormat="1" ht="15">
      <c r="A378" s="15" t="s">
        <v>49</v>
      </c>
      <c r="B378" s="27" t="s">
        <v>314</v>
      </c>
      <c r="C378" s="27" t="s">
        <v>440</v>
      </c>
      <c r="D378" s="27" t="s">
        <v>380</v>
      </c>
      <c r="E378" s="27" t="s">
        <v>347</v>
      </c>
      <c r="F378" s="27" t="s">
        <v>84</v>
      </c>
      <c r="G378" s="27" t="s">
        <v>380</v>
      </c>
      <c r="H378" s="27" t="s">
        <v>128</v>
      </c>
      <c r="I378" s="27" t="s">
        <v>339</v>
      </c>
      <c r="J378" s="13">
        <v>730</v>
      </c>
      <c r="K378" s="13">
        <v>730</v>
      </c>
      <c r="L378" s="13">
        <v>730</v>
      </c>
    </row>
    <row r="379" spans="1:12" s="47" customFormat="1" ht="124.5">
      <c r="A379" s="6" t="s">
        <v>214</v>
      </c>
      <c r="B379" s="27" t="s">
        <v>314</v>
      </c>
      <c r="C379" s="27" t="s">
        <v>440</v>
      </c>
      <c r="D379" s="27" t="s">
        <v>380</v>
      </c>
      <c r="E379" s="27" t="s">
        <v>353</v>
      </c>
      <c r="F379" s="27"/>
      <c r="G379" s="27"/>
      <c r="H379" s="27"/>
      <c r="I379" s="27"/>
      <c r="J379" s="13">
        <f>J380+J381+J382</f>
        <v>8670.5</v>
      </c>
      <c r="K379" s="13">
        <f>K380+K381+K382</f>
        <v>8670.5</v>
      </c>
      <c r="L379" s="13">
        <f>L380+L381+L382</f>
        <v>8670.5</v>
      </c>
    </row>
    <row r="380" spans="1:12" s="47" customFormat="1" ht="15">
      <c r="A380" s="15" t="s">
        <v>49</v>
      </c>
      <c r="B380" s="27" t="s">
        <v>314</v>
      </c>
      <c r="C380" s="27" t="s">
        <v>440</v>
      </c>
      <c r="D380" s="27" t="s">
        <v>380</v>
      </c>
      <c r="E380" s="27" t="s">
        <v>353</v>
      </c>
      <c r="F380" s="27" t="s">
        <v>84</v>
      </c>
      <c r="G380" s="27" t="s">
        <v>380</v>
      </c>
      <c r="H380" s="27" t="s">
        <v>128</v>
      </c>
      <c r="I380" s="27" t="s">
        <v>339</v>
      </c>
      <c r="J380" s="13">
        <f>5700.1+0.6+1712.4+1257.4</f>
        <v>8670.5</v>
      </c>
      <c r="K380" s="13">
        <f>5700.1+0.6+1712.4+1257.4</f>
        <v>8670.5</v>
      </c>
      <c r="L380" s="13">
        <f>5700.1+0.6+1712.4+1257.4</f>
        <v>8670.5</v>
      </c>
    </row>
    <row r="381" spans="1:12" s="47" customFormat="1" ht="30.75">
      <c r="A381" s="99" t="s">
        <v>189</v>
      </c>
      <c r="B381" s="27" t="s">
        <v>314</v>
      </c>
      <c r="C381" s="27" t="s">
        <v>440</v>
      </c>
      <c r="D381" s="27" t="s">
        <v>380</v>
      </c>
      <c r="E381" s="27" t="s">
        <v>353</v>
      </c>
      <c r="F381" s="27" t="s">
        <v>84</v>
      </c>
      <c r="G381" s="27" t="s">
        <v>380</v>
      </c>
      <c r="H381" s="27" t="s">
        <v>128</v>
      </c>
      <c r="I381" s="27" t="s">
        <v>425</v>
      </c>
      <c r="J381" s="13">
        <f>651.5+603.3-651.5-603.3</f>
        <v>0</v>
      </c>
      <c r="K381" s="13">
        <f>651.5+603.3-651.5-603.3</f>
        <v>0</v>
      </c>
      <c r="L381" s="13">
        <f>651.5+603.3-651.5-603.3</f>
        <v>0</v>
      </c>
    </row>
    <row r="382" spans="1:12" s="47" customFormat="1" ht="15">
      <c r="A382" s="15" t="s">
        <v>443</v>
      </c>
      <c r="B382" s="27" t="s">
        <v>314</v>
      </c>
      <c r="C382" s="27" t="s">
        <v>440</v>
      </c>
      <c r="D382" s="27" t="s">
        <v>380</v>
      </c>
      <c r="E382" s="27" t="s">
        <v>353</v>
      </c>
      <c r="F382" s="27" t="s">
        <v>84</v>
      </c>
      <c r="G382" s="27" t="s">
        <v>380</v>
      </c>
      <c r="H382" s="27" t="s">
        <v>128</v>
      </c>
      <c r="I382" s="27" t="s">
        <v>540</v>
      </c>
      <c r="J382" s="13">
        <f>2.6-2.6</f>
        <v>0</v>
      </c>
      <c r="K382" s="13">
        <f>2.6-2.6</f>
        <v>0</v>
      </c>
      <c r="L382" s="13">
        <f>2.6-2.6</f>
        <v>0</v>
      </c>
    </row>
    <row r="383" spans="1:12" s="129" customFormat="1" ht="66.75">
      <c r="A383" s="144" t="s">
        <v>451</v>
      </c>
      <c r="B383" s="95" t="s">
        <v>340</v>
      </c>
      <c r="C383" s="95"/>
      <c r="D383" s="95"/>
      <c r="E383" s="95"/>
      <c r="F383" s="95"/>
      <c r="G383" s="95"/>
      <c r="H383" s="95"/>
      <c r="I383" s="95"/>
      <c r="J383" s="96">
        <f>J384+J402+J410+J415</f>
        <v>1420.9</v>
      </c>
      <c r="K383" s="96">
        <f>K384+K402+K410+K415</f>
        <v>1415.9</v>
      </c>
      <c r="L383" s="96">
        <f>L384+L402+L410+L415</f>
        <v>1415.9</v>
      </c>
    </row>
    <row r="384" spans="1:12" s="47" customFormat="1" ht="30.75">
      <c r="A384" s="1" t="s">
        <v>329</v>
      </c>
      <c r="B384" s="71" t="s">
        <v>340</v>
      </c>
      <c r="C384" s="71" t="s">
        <v>500</v>
      </c>
      <c r="D384" s="71"/>
      <c r="E384" s="71"/>
      <c r="F384" s="71"/>
      <c r="G384" s="71"/>
      <c r="H384" s="71"/>
      <c r="I384" s="71"/>
      <c r="J384" s="42">
        <f>J385+J389+J392+J396+J399</f>
        <v>53</v>
      </c>
      <c r="K384" s="42">
        <f>K385+K389+K392+K396+K399</f>
        <v>53</v>
      </c>
      <c r="L384" s="42">
        <f>L385+L389+L392+L396+L399</f>
        <v>53</v>
      </c>
    </row>
    <row r="385" spans="1:12" s="47" customFormat="1" ht="46.5">
      <c r="A385" s="7" t="s">
        <v>132</v>
      </c>
      <c r="B385" s="27" t="s">
        <v>340</v>
      </c>
      <c r="C385" s="27" t="s">
        <v>500</v>
      </c>
      <c r="D385" s="27" t="s">
        <v>380</v>
      </c>
      <c r="E385" s="27"/>
      <c r="F385" s="71"/>
      <c r="G385" s="71"/>
      <c r="H385" s="71"/>
      <c r="I385" s="71"/>
      <c r="J385" s="13">
        <f>J386</f>
        <v>15</v>
      </c>
      <c r="K385" s="13">
        <f>K386</f>
        <v>15</v>
      </c>
      <c r="L385" s="13">
        <f>L386</f>
        <v>15</v>
      </c>
    </row>
    <row r="386" spans="1:12" ht="30.75">
      <c r="A386" s="6" t="s">
        <v>419</v>
      </c>
      <c r="B386" s="27" t="s">
        <v>340</v>
      </c>
      <c r="C386" s="27" t="s">
        <v>500</v>
      </c>
      <c r="D386" s="27" t="s">
        <v>380</v>
      </c>
      <c r="E386" s="27" t="s">
        <v>279</v>
      </c>
      <c r="F386" s="27"/>
      <c r="G386" s="27"/>
      <c r="H386" s="27"/>
      <c r="I386" s="27"/>
      <c r="J386" s="13">
        <f>J387+J388</f>
        <v>15</v>
      </c>
      <c r="K386" s="13">
        <f>K387+K388</f>
        <v>15</v>
      </c>
      <c r="L386" s="13">
        <f>L387+L388</f>
        <v>15</v>
      </c>
    </row>
    <row r="387" spans="1:12" ht="30.75">
      <c r="A387" s="15" t="s">
        <v>189</v>
      </c>
      <c r="B387" s="27" t="s">
        <v>340</v>
      </c>
      <c r="C387" s="27" t="s">
        <v>500</v>
      </c>
      <c r="D387" s="27" t="s">
        <v>380</v>
      </c>
      <c r="E387" s="27" t="s">
        <v>279</v>
      </c>
      <c r="F387" s="27" t="s">
        <v>235</v>
      </c>
      <c r="G387" s="27" t="s">
        <v>69</v>
      </c>
      <c r="H387" s="27" t="s">
        <v>308</v>
      </c>
      <c r="I387" s="27" t="s">
        <v>425</v>
      </c>
      <c r="J387" s="13">
        <f>5+10</f>
        <v>15</v>
      </c>
      <c r="K387" s="13">
        <f>5+10</f>
        <v>15</v>
      </c>
      <c r="L387" s="13">
        <f>5+10</f>
        <v>15</v>
      </c>
    </row>
    <row r="388" spans="1:12" ht="15">
      <c r="A388" s="31" t="s">
        <v>450</v>
      </c>
      <c r="B388" s="27" t="s">
        <v>340</v>
      </c>
      <c r="C388" s="27" t="s">
        <v>500</v>
      </c>
      <c r="D388" s="27" t="s">
        <v>380</v>
      </c>
      <c r="E388" s="27" t="s">
        <v>279</v>
      </c>
      <c r="F388" s="27" t="s">
        <v>235</v>
      </c>
      <c r="G388" s="27" t="s">
        <v>69</v>
      </c>
      <c r="H388" s="27" t="s">
        <v>308</v>
      </c>
      <c r="I388" s="27" t="s">
        <v>507</v>
      </c>
      <c r="J388" s="13">
        <f>10-10</f>
        <v>0</v>
      </c>
      <c r="K388" s="13">
        <f>10-10</f>
        <v>0</v>
      </c>
      <c r="L388" s="13">
        <f>10-10</f>
        <v>0</v>
      </c>
    </row>
    <row r="389" spans="1:12" s="47" customFormat="1" ht="30.75">
      <c r="A389" s="7" t="s">
        <v>338</v>
      </c>
      <c r="B389" s="27" t="s">
        <v>340</v>
      </c>
      <c r="C389" s="27" t="s">
        <v>500</v>
      </c>
      <c r="D389" s="27" t="s">
        <v>3</v>
      </c>
      <c r="E389" s="27"/>
      <c r="F389" s="71"/>
      <c r="G389" s="71"/>
      <c r="H389" s="71"/>
      <c r="I389" s="71"/>
      <c r="J389" s="13">
        <f aca="true" t="shared" si="36" ref="J389:L390">J390</f>
        <v>10</v>
      </c>
      <c r="K389" s="13">
        <f t="shared" si="36"/>
        <v>10</v>
      </c>
      <c r="L389" s="13">
        <f t="shared" si="36"/>
        <v>10</v>
      </c>
    </row>
    <row r="390" spans="1:12" ht="30.75">
      <c r="A390" s="6" t="s">
        <v>419</v>
      </c>
      <c r="B390" s="27" t="s">
        <v>340</v>
      </c>
      <c r="C390" s="27" t="s">
        <v>500</v>
      </c>
      <c r="D390" s="27" t="s">
        <v>3</v>
      </c>
      <c r="E390" s="27" t="s">
        <v>279</v>
      </c>
      <c r="F390" s="27"/>
      <c r="G390" s="27"/>
      <c r="H390" s="27"/>
      <c r="I390" s="27"/>
      <c r="J390" s="13">
        <f t="shared" si="36"/>
        <v>10</v>
      </c>
      <c r="K390" s="13">
        <f t="shared" si="36"/>
        <v>10</v>
      </c>
      <c r="L390" s="13">
        <f t="shared" si="36"/>
        <v>10</v>
      </c>
    </row>
    <row r="391" spans="1:12" ht="15">
      <c r="A391" s="31" t="s">
        <v>450</v>
      </c>
      <c r="B391" s="27" t="s">
        <v>340</v>
      </c>
      <c r="C391" s="27" t="s">
        <v>500</v>
      </c>
      <c r="D391" s="27" t="s">
        <v>3</v>
      </c>
      <c r="E391" s="27" t="s">
        <v>279</v>
      </c>
      <c r="F391" s="27" t="s">
        <v>84</v>
      </c>
      <c r="G391" s="27" t="s">
        <v>69</v>
      </c>
      <c r="H391" s="27" t="s">
        <v>308</v>
      </c>
      <c r="I391" s="27" t="s">
        <v>507</v>
      </c>
      <c r="J391" s="13">
        <v>10</v>
      </c>
      <c r="K391" s="13">
        <v>10</v>
      </c>
      <c r="L391" s="13">
        <v>10</v>
      </c>
    </row>
    <row r="392" spans="1:12" ht="30.75">
      <c r="A392" s="7" t="s">
        <v>165</v>
      </c>
      <c r="B392" s="27" t="s">
        <v>340</v>
      </c>
      <c r="C392" s="27" t="s">
        <v>500</v>
      </c>
      <c r="D392" s="27" t="s">
        <v>111</v>
      </c>
      <c r="E392" s="27"/>
      <c r="F392" s="71"/>
      <c r="G392" s="71"/>
      <c r="H392" s="71"/>
      <c r="I392" s="71"/>
      <c r="J392" s="13">
        <f>J393</f>
        <v>20</v>
      </c>
      <c r="K392" s="13">
        <f>K393</f>
        <v>28</v>
      </c>
      <c r="L392" s="13">
        <f>L393</f>
        <v>28</v>
      </c>
    </row>
    <row r="393" spans="1:12" ht="30.75">
      <c r="A393" s="6" t="s">
        <v>419</v>
      </c>
      <c r="B393" s="27" t="s">
        <v>340</v>
      </c>
      <c r="C393" s="27" t="s">
        <v>500</v>
      </c>
      <c r="D393" s="27" t="s">
        <v>111</v>
      </c>
      <c r="E393" s="27" t="s">
        <v>279</v>
      </c>
      <c r="F393" s="27"/>
      <c r="G393" s="27"/>
      <c r="H393" s="27"/>
      <c r="I393" s="27"/>
      <c r="J393" s="13">
        <f>J394+J395</f>
        <v>20</v>
      </c>
      <c r="K393" s="13">
        <f>K394+K395</f>
        <v>28</v>
      </c>
      <c r="L393" s="13">
        <f>L394+L395</f>
        <v>28</v>
      </c>
    </row>
    <row r="394" spans="1:12" ht="30.75">
      <c r="A394" s="15" t="s">
        <v>189</v>
      </c>
      <c r="B394" s="79" t="s">
        <v>340</v>
      </c>
      <c r="C394" s="79" t="s">
        <v>500</v>
      </c>
      <c r="D394" s="79" t="s">
        <v>111</v>
      </c>
      <c r="E394" s="79" t="s">
        <v>279</v>
      </c>
      <c r="F394" s="79" t="s">
        <v>84</v>
      </c>
      <c r="G394" s="79" t="s">
        <v>69</v>
      </c>
      <c r="H394" s="79" t="s">
        <v>308</v>
      </c>
      <c r="I394" s="79" t="s">
        <v>425</v>
      </c>
      <c r="J394" s="13">
        <f>8-8</f>
        <v>0</v>
      </c>
      <c r="K394" s="13">
        <v>8</v>
      </c>
      <c r="L394" s="13">
        <v>8</v>
      </c>
    </row>
    <row r="395" spans="1:12" ht="15">
      <c r="A395" s="31" t="s">
        <v>450</v>
      </c>
      <c r="B395" s="27" t="s">
        <v>340</v>
      </c>
      <c r="C395" s="27" t="s">
        <v>500</v>
      </c>
      <c r="D395" s="27" t="s">
        <v>111</v>
      </c>
      <c r="E395" s="27" t="s">
        <v>279</v>
      </c>
      <c r="F395" s="27" t="s">
        <v>84</v>
      </c>
      <c r="G395" s="27" t="s">
        <v>69</v>
      </c>
      <c r="H395" s="27" t="s">
        <v>308</v>
      </c>
      <c r="I395" s="27" t="s">
        <v>507</v>
      </c>
      <c r="J395" s="13">
        <v>20</v>
      </c>
      <c r="K395" s="13">
        <v>20</v>
      </c>
      <c r="L395" s="13">
        <v>20</v>
      </c>
    </row>
    <row r="396" spans="1:12" ht="46.5">
      <c r="A396" s="34" t="s">
        <v>624</v>
      </c>
      <c r="B396" s="27" t="s">
        <v>340</v>
      </c>
      <c r="C396" s="27" t="s">
        <v>500</v>
      </c>
      <c r="D396" s="27" t="s">
        <v>260</v>
      </c>
      <c r="E396" s="27"/>
      <c r="F396" s="27"/>
      <c r="G396" s="27"/>
      <c r="H396" s="27"/>
      <c r="I396" s="27"/>
      <c r="J396" s="13">
        <f aca="true" t="shared" si="37" ref="J396:L397">J397</f>
        <v>3</v>
      </c>
      <c r="K396" s="13">
        <f t="shared" si="37"/>
        <v>0</v>
      </c>
      <c r="L396" s="13">
        <f t="shared" si="37"/>
        <v>0</v>
      </c>
    </row>
    <row r="397" spans="1:12" ht="30.75">
      <c r="A397" s="6" t="s">
        <v>419</v>
      </c>
      <c r="B397" s="27" t="s">
        <v>340</v>
      </c>
      <c r="C397" s="27" t="s">
        <v>500</v>
      </c>
      <c r="D397" s="27" t="s">
        <v>260</v>
      </c>
      <c r="E397" s="27" t="s">
        <v>279</v>
      </c>
      <c r="F397" s="27"/>
      <c r="G397" s="27"/>
      <c r="H397" s="27"/>
      <c r="I397" s="27"/>
      <c r="J397" s="13">
        <f t="shared" si="37"/>
        <v>3</v>
      </c>
      <c r="K397" s="13">
        <f t="shared" si="37"/>
        <v>0</v>
      </c>
      <c r="L397" s="13">
        <f t="shared" si="37"/>
        <v>0</v>
      </c>
    </row>
    <row r="398" spans="1:12" ht="30.75">
      <c r="A398" s="15" t="s">
        <v>189</v>
      </c>
      <c r="B398" s="27" t="s">
        <v>340</v>
      </c>
      <c r="C398" s="27" t="s">
        <v>500</v>
      </c>
      <c r="D398" s="27" t="s">
        <v>260</v>
      </c>
      <c r="E398" s="79" t="s">
        <v>279</v>
      </c>
      <c r="F398" s="79" t="s">
        <v>84</v>
      </c>
      <c r="G398" s="79" t="s">
        <v>69</v>
      </c>
      <c r="H398" s="79" t="s">
        <v>308</v>
      </c>
      <c r="I398" s="79" t="s">
        <v>425</v>
      </c>
      <c r="J398" s="13">
        <f>3</f>
        <v>3</v>
      </c>
      <c r="K398" s="13">
        <v>0</v>
      </c>
      <c r="L398" s="13">
        <v>0</v>
      </c>
    </row>
    <row r="399" spans="1:12" ht="30.75">
      <c r="A399" s="34" t="s">
        <v>625</v>
      </c>
      <c r="B399" s="27" t="s">
        <v>340</v>
      </c>
      <c r="C399" s="27" t="s">
        <v>500</v>
      </c>
      <c r="D399" s="27" t="s">
        <v>525</v>
      </c>
      <c r="E399" s="27"/>
      <c r="F399" s="27"/>
      <c r="G399" s="27"/>
      <c r="H399" s="27"/>
      <c r="I399" s="27"/>
      <c r="J399" s="13">
        <f aca="true" t="shared" si="38" ref="J399:L400">J400</f>
        <v>5</v>
      </c>
      <c r="K399" s="13">
        <f t="shared" si="38"/>
        <v>0</v>
      </c>
      <c r="L399" s="13">
        <f t="shared" si="38"/>
        <v>0</v>
      </c>
    </row>
    <row r="400" spans="1:12" ht="30.75">
      <c r="A400" s="6" t="s">
        <v>419</v>
      </c>
      <c r="B400" s="27" t="s">
        <v>340</v>
      </c>
      <c r="C400" s="27" t="s">
        <v>500</v>
      </c>
      <c r="D400" s="27" t="s">
        <v>525</v>
      </c>
      <c r="E400" s="27" t="s">
        <v>279</v>
      </c>
      <c r="F400" s="27"/>
      <c r="G400" s="27"/>
      <c r="H400" s="27"/>
      <c r="I400" s="27"/>
      <c r="J400" s="13">
        <f t="shared" si="38"/>
        <v>5</v>
      </c>
      <c r="K400" s="13">
        <f t="shared" si="38"/>
        <v>0</v>
      </c>
      <c r="L400" s="13">
        <f t="shared" si="38"/>
        <v>0</v>
      </c>
    </row>
    <row r="401" spans="1:12" ht="30.75">
      <c r="A401" s="15" t="s">
        <v>189</v>
      </c>
      <c r="B401" s="27" t="s">
        <v>340</v>
      </c>
      <c r="C401" s="27" t="s">
        <v>500</v>
      </c>
      <c r="D401" s="27" t="s">
        <v>525</v>
      </c>
      <c r="E401" s="79" t="s">
        <v>279</v>
      </c>
      <c r="F401" s="79" t="s">
        <v>84</v>
      </c>
      <c r="G401" s="79" t="s">
        <v>69</v>
      </c>
      <c r="H401" s="79" t="s">
        <v>308</v>
      </c>
      <c r="I401" s="79" t="s">
        <v>425</v>
      </c>
      <c r="J401" s="13">
        <v>5</v>
      </c>
      <c r="K401" s="13">
        <v>0</v>
      </c>
      <c r="L401" s="13">
        <v>0</v>
      </c>
    </row>
    <row r="402" spans="1:12" s="47" customFormat="1" ht="30.75">
      <c r="A402" s="1" t="s">
        <v>458</v>
      </c>
      <c r="B402" s="71" t="s">
        <v>340</v>
      </c>
      <c r="C402" s="71" t="s">
        <v>359</v>
      </c>
      <c r="D402" s="71"/>
      <c r="E402" s="71"/>
      <c r="F402" s="71"/>
      <c r="G402" s="71"/>
      <c r="H402" s="71"/>
      <c r="I402" s="71"/>
      <c r="J402" s="42">
        <f>J403+J407</f>
        <v>779.9</v>
      </c>
      <c r="K402" s="42">
        <f>K403+K407</f>
        <v>774.9</v>
      </c>
      <c r="L402" s="42">
        <f>L403+L407</f>
        <v>774.9</v>
      </c>
    </row>
    <row r="403" spans="1:12" s="47" customFormat="1" ht="48" customHeight="1">
      <c r="A403" s="7" t="s">
        <v>5</v>
      </c>
      <c r="B403" s="27" t="s">
        <v>340</v>
      </c>
      <c r="C403" s="27" t="s">
        <v>359</v>
      </c>
      <c r="D403" s="27" t="s">
        <v>380</v>
      </c>
      <c r="E403" s="27"/>
      <c r="F403" s="71"/>
      <c r="G403" s="71"/>
      <c r="H403" s="71"/>
      <c r="I403" s="71"/>
      <c r="J403" s="13">
        <f>J404</f>
        <v>774.9</v>
      </c>
      <c r="K403" s="13">
        <f>K404</f>
        <v>774.9</v>
      </c>
      <c r="L403" s="13">
        <f>L404</f>
        <v>774.9</v>
      </c>
    </row>
    <row r="404" spans="1:12" s="47" customFormat="1" ht="15">
      <c r="A404" s="6" t="s">
        <v>537</v>
      </c>
      <c r="B404" s="27" t="s">
        <v>340</v>
      </c>
      <c r="C404" s="27" t="s">
        <v>359</v>
      </c>
      <c r="D404" s="27" t="s">
        <v>380</v>
      </c>
      <c r="E404" s="27" t="s">
        <v>60</v>
      </c>
      <c r="F404" s="27"/>
      <c r="G404" s="27"/>
      <c r="H404" s="27"/>
      <c r="I404" s="27"/>
      <c r="J404" s="13">
        <f>J405+J406</f>
        <v>774.9</v>
      </c>
      <c r="K404" s="13">
        <f>K405+K406</f>
        <v>774.9</v>
      </c>
      <c r="L404" s="13">
        <f>L405+L406</f>
        <v>774.9</v>
      </c>
    </row>
    <row r="405" spans="1:12" ht="30.75">
      <c r="A405" s="15" t="s">
        <v>189</v>
      </c>
      <c r="B405" s="27" t="s">
        <v>340</v>
      </c>
      <c r="C405" s="27" t="s">
        <v>359</v>
      </c>
      <c r="D405" s="27" t="s">
        <v>380</v>
      </c>
      <c r="E405" s="27" t="s">
        <v>60</v>
      </c>
      <c r="F405" s="27" t="s">
        <v>235</v>
      </c>
      <c r="G405" s="27" t="s">
        <v>69</v>
      </c>
      <c r="H405" s="27" t="s">
        <v>308</v>
      </c>
      <c r="I405" s="27" t="s">
        <v>425</v>
      </c>
      <c r="J405" s="13">
        <v>30</v>
      </c>
      <c r="K405" s="13">
        <v>30</v>
      </c>
      <c r="L405" s="13">
        <v>30</v>
      </c>
    </row>
    <row r="406" spans="1:12" ht="30.75">
      <c r="A406" s="15" t="s">
        <v>189</v>
      </c>
      <c r="B406" s="27" t="s">
        <v>340</v>
      </c>
      <c r="C406" s="27" t="s">
        <v>359</v>
      </c>
      <c r="D406" s="27" t="s">
        <v>380</v>
      </c>
      <c r="E406" s="27" t="s">
        <v>60</v>
      </c>
      <c r="F406" s="27" t="s">
        <v>84</v>
      </c>
      <c r="G406" s="27" t="s">
        <v>404</v>
      </c>
      <c r="H406" s="27" t="s">
        <v>387</v>
      </c>
      <c r="I406" s="27" t="s">
        <v>425</v>
      </c>
      <c r="J406" s="13">
        <v>744.9</v>
      </c>
      <c r="K406" s="13">
        <v>744.9</v>
      </c>
      <c r="L406" s="13">
        <v>744.9</v>
      </c>
    </row>
    <row r="407" spans="1:12" ht="62.25">
      <c r="A407" s="7" t="s">
        <v>561</v>
      </c>
      <c r="B407" s="27" t="s">
        <v>340</v>
      </c>
      <c r="C407" s="27" t="s">
        <v>359</v>
      </c>
      <c r="D407" s="27" t="s">
        <v>3</v>
      </c>
      <c r="E407" s="27"/>
      <c r="F407" s="71"/>
      <c r="G407" s="71"/>
      <c r="H407" s="71"/>
      <c r="I407" s="71"/>
      <c r="J407" s="13">
        <f aca="true" t="shared" si="39" ref="J407:L408">J408</f>
        <v>5</v>
      </c>
      <c r="K407" s="13">
        <f t="shared" si="39"/>
        <v>0</v>
      </c>
      <c r="L407" s="13">
        <f t="shared" si="39"/>
        <v>0</v>
      </c>
    </row>
    <row r="408" spans="1:12" ht="15">
      <c r="A408" s="6" t="s">
        <v>537</v>
      </c>
      <c r="B408" s="27" t="s">
        <v>340</v>
      </c>
      <c r="C408" s="27" t="s">
        <v>359</v>
      </c>
      <c r="D408" s="27" t="s">
        <v>3</v>
      </c>
      <c r="E408" s="27" t="s">
        <v>60</v>
      </c>
      <c r="F408" s="27"/>
      <c r="G408" s="27"/>
      <c r="H408" s="27"/>
      <c r="I408" s="27"/>
      <c r="J408" s="13">
        <f t="shared" si="39"/>
        <v>5</v>
      </c>
      <c r="K408" s="13">
        <f t="shared" si="39"/>
        <v>0</v>
      </c>
      <c r="L408" s="13">
        <f t="shared" si="39"/>
        <v>0</v>
      </c>
    </row>
    <row r="409" spans="1:12" ht="30.75">
      <c r="A409" s="15" t="s">
        <v>189</v>
      </c>
      <c r="B409" s="27" t="s">
        <v>340</v>
      </c>
      <c r="C409" s="27" t="s">
        <v>359</v>
      </c>
      <c r="D409" s="27" t="s">
        <v>3</v>
      </c>
      <c r="E409" s="27" t="s">
        <v>60</v>
      </c>
      <c r="F409" s="27" t="s">
        <v>235</v>
      </c>
      <c r="G409" s="27" t="s">
        <v>69</v>
      </c>
      <c r="H409" s="27" t="s">
        <v>308</v>
      </c>
      <c r="I409" s="27" t="s">
        <v>425</v>
      </c>
      <c r="J409" s="13">
        <v>5</v>
      </c>
      <c r="K409" s="13">
        <v>0</v>
      </c>
      <c r="L409" s="13">
        <v>0</v>
      </c>
    </row>
    <row r="410" spans="1:12" s="47" customFormat="1" ht="30.75">
      <c r="A410" s="1" t="s">
        <v>478</v>
      </c>
      <c r="B410" s="71" t="s">
        <v>340</v>
      </c>
      <c r="C410" s="71" t="s">
        <v>440</v>
      </c>
      <c r="D410" s="71"/>
      <c r="E410" s="71"/>
      <c r="F410" s="71"/>
      <c r="G410" s="71"/>
      <c r="H410" s="71"/>
      <c r="I410" s="71"/>
      <c r="J410" s="42">
        <f aca="true" t="shared" si="40" ref="J410:L411">J411</f>
        <v>38</v>
      </c>
      <c r="K410" s="42">
        <f t="shared" si="40"/>
        <v>38</v>
      </c>
      <c r="L410" s="42">
        <f t="shared" si="40"/>
        <v>38</v>
      </c>
    </row>
    <row r="411" spans="1:12" s="47" customFormat="1" ht="62.25">
      <c r="A411" s="7" t="s">
        <v>499</v>
      </c>
      <c r="B411" s="27" t="s">
        <v>340</v>
      </c>
      <c r="C411" s="27" t="s">
        <v>440</v>
      </c>
      <c r="D411" s="27" t="s">
        <v>69</v>
      </c>
      <c r="E411" s="27"/>
      <c r="F411" s="71"/>
      <c r="G411" s="71"/>
      <c r="H411" s="71"/>
      <c r="I411" s="71"/>
      <c r="J411" s="13">
        <f t="shared" si="40"/>
        <v>38</v>
      </c>
      <c r="K411" s="13">
        <f t="shared" si="40"/>
        <v>38</v>
      </c>
      <c r="L411" s="13">
        <f t="shared" si="40"/>
        <v>38</v>
      </c>
    </row>
    <row r="412" spans="1:12" ht="62.25">
      <c r="A412" s="57" t="s">
        <v>281</v>
      </c>
      <c r="B412" s="27" t="s">
        <v>340</v>
      </c>
      <c r="C412" s="27" t="s">
        <v>440</v>
      </c>
      <c r="D412" s="27" t="s">
        <v>69</v>
      </c>
      <c r="E412" s="27" t="s">
        <v>223</v>
      </c>
      <c r="F412" s="27"/>
      <c r="G412" s="27"/>
      <c r="H412" s="27"/>
      <c r="I412" s="27"/>
      <c r="J412" s="13">
        <f>J413+J414</f>
        <v>38</v>
      </c>
      <c r="K412" s="13">
        <f>K413+K414</f>
        <v>38</v>
      </c>
      <c r="L412" s="13">
        <f>L413+L414</f>
        <v>38</v>
      </c>
    </row>
    <row r="413" spans="1:12" ht="15">
      <c r="A413" s="15" t="s">
        <v>236</v>
      </c>
      <c r="B413" s="27" t="s">
        <v>340</v>
      </c>
      <c r="C413" s="27" t="s">
        <v>440</v>
      </c>
      <c r="D413" s="27" t="s">
        <v>69</v>
      </c>
      <c r="E413" s="27" t="s">
        <v>223</v>
      </c>
      <c r="F413" s="27" t="s">
        <v>84</v>
      </c>
      <c r="G413" s="27" t="s">
        <v>69</v>
      </c>
      <c r="H413" s="27" t="s">
        <v>308</v>
      </c>
      <c r="I413" s="27" t="s">
        <v>130</v>
      </c>
      <c r="J413" s="13">
        <v>28</v>
      </c>
      <c r="K413" s="13">
        <v>28</v>
      </c>
      <c r="L413" s="13">
        <v>28</v>
      </c>
    </row>
    <row r="414" spans="1:12" ht="30.75">
      <c r="A414" s="15" t="s">
        <v>189</v>
      </c>
      <c r="B414" s="27" t="s">
        <v>340</v>
      </c>
      <c r="C414" s="27" t="s">
        <v>440</v>
      </c>
      <c r="D414" s="27" t="s">
        <v>69</v>
      </c>
      <c r="E414" s="27" t="s">
        <v>223</v>
      </c>
      <c r="F414" s="27" t="s">
        <v>235</v>
      </c>
      <c r="G414" s="27" t="s">
        <v>69</v>
      </c>
      <c r="H414" s="27" t="s">
        <v>308</v>
      </c>
      <c r="I414" s="27" t="s">
        <v>425</v>
      </c>
      <c r="J414" s="13">
        <v>10</v>
      </c>
      <c r="K414" s="13">
        <v>10</v>
      </c>
      <c r="L414" s="13">
        <v>10</v>
      </c>
    </row>
    <row r="415" spans="1:12" ht="30.75">
      <c r="A415" s="1" t="s">
        <v>605</v>
      </c>
      <c r="B415" s="71" t="s">
        <v>340</v>
      </c>
      <c r="C415" s="71" t="s">
        <v>52</v>
      </c>
      <c r="D415" s="71"/>
      <c r="E415" s="71"/>
      <c r="F415" s="71"/>
      <c r="G415" s="71"/>
      <c r="H415" s="71"/>
      <c r="I415" s="71"/>
      <c r="J415" s="157">
        <f>J416</f>
        <v>550</v>
      </c>
      <c r="K415" s="157">
        <f aca="true" t="shared" si="41" ref="K415:L417">K416</f>
        <v>550</v>
      </c>
      <c r="L415" s="157">
        <f t="shared" si="41"/>
        <v>550</v>
      </c>
    </row>
    <row r="416" spans="1:12" ht="30.75">
      <c r="A416" s="7" t="s">
        <v>606</v>
      </c>
      <c r="B416" s="27" t="s">
        <v>340</v>
      </c>
      <c r="C416" s="27" t="s">
        <v>52</v>
      </c>
      <c r="D416" s="27" t="s">
        <v>404</v>
      </c>
      <c r="E416" s="27"/>
      <c r="F416" s="71"/>
      <c r="G416" s="71"/>
      <c r="H416" s="71"/>
      <c r="I416" s="71"/>
      <c r="J416" s="13">
        <f>J417</f>
        <v>550</v>
      </c>
      <c r="K416" s="13">
        <f t="shared" si="41"/>
        <v>550</v>
      </c>
      <c r="L416" s="13">
        <f t="shared" si="41"/>
        <v>550</v>
      </c>
    </row>
    <row r="417" spans="1:12" ht="46.5">
      <c r="A417" s="57" t="s">
        <v>25</v>
      </c>
      <c r="B417" s="27" t="s">
        <v>340</v>
      </c>
      <c r="C417" s="27" t="s">
        <v>52</v>
      </c>
      <c r="D417" s="27" t="s">
        <v>404</v>
      </c>
      <c r="E417" s="22">
        <v>23040</v>
      </c>
      <c r="F417" s="27"/>
      <c r="G417" s="27"/>
      <c r="H417" s="27"/>
      <c r="I417" s="27"/>
      <c r="J417" s="13">
        <f>J418</f>
        <v>550</v>
      </c>
      <c r="K417" s="13">
        <f t="shared" si="41"/>
        <v>550</v>
      </c>
      <c r="L417" s="13">
        <f t="shared" si="41"/>
        <v>550</v>
      </c>
    </row>
    <row r="418" spans="1:12" ht="30.75">
      <c r="A418" s="15" t="s">
        <v>189</v>
      </c>
      <c r="B418" s="27" t="s">
        <v>340</v>
      </c>
      <c r="C418" s="27" t="s">
        <v>52</v>
      </c>
      <c r="D418" s="27" t="s">
        <v>404</v>
      </c>
      <c r="E418" s="22">
        <v>23040</v>
      </c>
      <c r="F418" s="27" t="s">
        <v>84</v>
      </c>
      <c r="G418" s="27" t="s">
        <v>69</v>
      </c>
      <c r="H418" s="27" t="s">
        <v>301</v>
      </c>
      <c r="I418" s="27" t="s">
        <v>425</v>
      </c>
      <c r="J418" s="13">
        <v>550</v>
      </c>
      <c r="K418" s="13">
        <v>550</v>
      </c>
      <c r="L418" s="13">
        <v>550</v>
      </c>
    </row>
    <row r="419" spans="1:12" s="129" customFormat="1" ht="50.25">
      <c r="A419" s="82" t="s">
        <v>358</v>
      </c>
      <c r="B419" s="95" t="s">
        <v>171</v>
      </c>
      <c r="C419" s="95"/>
      <c r="D419" s="95"/>
      <c r="E419" s="95"/>
      <c r="F419" s="95"/>
      <c r="G419" s="101"/>
      <c r="H419" s="101"/>
      <c r="I419" s="101"/>
      <c r="J419" s="96">
        <f>J423+J428+J420</f>
        <v>458.5</v>
      </c>
      <c r="K419" s="96">
        <f>K423+K428+K420</f>
        <v>471.20000000000005</v>
      </c>
      <c r="L419" s="96">
        <f>L423+L428+L420</f>
        <v>485.40000000000003</v>
      </c>
    </row>
    <row r="420" spans="1:12" s="129" customFormat="1" ht="39.75" customHeight="1">
      <c r="A420" s="6" t="s">
        <v>511</v>
      </c>
      <c r="B420" s="27" t="s">
        <v>171</v>
      </c>
      <c r="C420" s="27" t="s">
        <v>264</v>
      </c>
      <c r="D420" s="27" t="s">
        <v>380</v>
      </c>
      <c r="E420" s="27"/>
      <c r="F420" s="27"/>
      <c r="G420" s="27"/>
      <c r="H420" s="27"/>
      <c r="I420" s="27"/>
      <c r="J420" s="142">
        <f aca="true" t="shared" si="42" ref="J420:L421">J421</f>
        <v>10.1</v>
      </c>
      <c r="K420" s="142">
        <f t="shared" si="42"/>
        <v>10.1</v>
      </c>
      <c r="L420" s="142">
        <f t="shared" si="42"/>
        <v>10.1</v>
      </c>
    </row>
    <row r="421" spans="1:12" s="129" customFormat="1" ht="108.75">
      <c r="A421" s="6" t="s">
        <v>112</v>
      </c>
      <c r="B421" s="27" t="s">
        <v>171</v>
      </c>
      <c r="C421" s="27" t="s">
        <v>264</v>
      </c>
      <c r="D421" s="27" t="s">
        <v>380</v>
      </c>
      <c r="E421" s="27" t="s">
        <v>476</v>
      </c>
      <c r="F421" s="27"/>
      <c r="G421" s="27"/>
      <c r="H421" s="27"/>
      <c r="I421" s="27"/>
      <c r="J421" s="142">
        <f t="shared" si="42"/>
        <v>10.1</v>
      </c>
      <c r="K421" s="142">
        <f t="shared" si="42"/>
        <v>10.1</v>
      </c>
      <c r="L421" s="142">
        <f t="shared" si="42"/>
        <v>10.1</v>
      </c>
    </row>
    <row r="422" spans="1:12" s="129" customFormat="1" ht="30.75">
      <c r="A422" s="15" t="s">
        <v>189</v>
      </c>
      <c r="B422" s="27" t="s">
        <v>171</v>
      </c>
      <c r="C422" s="27" t="s">
        <v>264</v>
      </c>
      <c r="D422" s="27" t="s">
        <v>380</v>
      </c>
      <c r="E422" s="27" t="s">
        <v>476</v>
      </c>
      <c r="F422" s="27" t="s">
        <v>84</v>
      </c>
      <c r="G422" s="27" t="s">
        <v>260</v>
      </c>
      <c r="H422" s="27" t="s">
        <v>69</v>
      </c>
      <c r="I422" s="27" t="s">
        <v>425</v>
      </c>
      <c r="J422" s="13">
        <v>10.1</v>
      </c>
      <c r="K422" s="13">
        <v>10.1</v>
      </c>
      <c r="L422" s="13">
        <v>10.1</v>
      </c>
    </row>
    <row r="423" spans="1:12" s="129" customFormat="1" ht="31.5" customHeight="1">
      <c r="A423" s="7" t="s">
        <v>603</v>
      </c>
      <c r="B423" s="27" t="s">
        <v>171</v>
      </c>
      <c r="C423" s="27" t="s">
        <v>264</v>
      </c>
      <c r="D423" s="27" t="s">
        <v>3</v>
      </c>
      <c r="E423" s="27"/>
      <c r="F423" s="95"/>
      <c r="G423" s="101"/>
      <c r="H423" s="101"/>
      <c r="I423" s="101"/>
      <c r="J423" s="13">
        <f>J424+J426</f>
        <v>102.6</v>
      </c>
      <c r="K423" s="13">
        <f>K424+K426</f>
        <v>115.3</v>
      </c>
      <c r="L423" s="13">
        <f>L424+L426</f>
        <v>125.3</v>
      </c>
    </row>
    <row r="424" spans="1:12" s="129" customFormat="1" ht="16.5">
      <c r="A424" s="110" t="s">
        <v>321</v>
      </c>
      <c r="B424" s="27" t="s">
        <v>171</v>
      </c>
      <c r="C424" s="27" t="s">
        <v>264</v>
      </c>
      <c r="D424" s="27" t="s">
        <v>3</v>
      </c>
      <c r="E424" s="27" t="s">
        <v>126</v>
      </c>
      <c r="F424" s="71"/>
      <c r="G424" s="27"/>
      <c r="H424" s="27"/>
      <c r="I424" s="27"/>
      <c r="J424" s="13">
        <f>J425</f>
        <v>40</v>
      </c>
      <c r="K424" s="13">
        <f>K425</f>
        <v>40</v>
      </c>
      <c r="L424" s="13">
        <f>L425</f>
        <v>50</v>
      </c>
    </row>
    <row r="425" spans="1:12" s="129" customFormat="1" ht="30.75">
      <c r="A425" s="15" t="s">
        <v>189</v>
      </c>
      <c r="B425" s="27" t="s">
        <v>171</v>
      </c>
      <c r="C425" s="27" t="s">
        <v>264</v>
      </c>
      <c r="D425" s="27" t="s">
        <v>3</v>
      </c>
      <c r="E425" s="27" t="s">
        <v>126</v>
      </c>
      <c r="F425" s="27" t="s">
        <v>84</v>
      </c>
      <c r="G425" s="27" t="s">
        <v>260</v>
      </c>
      <c r="H425" s="27" t="s">
        <v>69</v>
      </c>
      <c r="I425" s="27" t="s">
        <v>425</v>
      </c>
      <c r="J425" s="13">
        <v>40</v>
      </c>
      <c r="K425" s="13">
        <v>40</v>
      </c>
      <c r="L425" s="13">
        <v>50</v>
      </c>
    </row>
    <row r="426" spans="1:12" s="129" customFormat="1" ht="93">
      <c r="A426" s="6" t="s">
        <v>139</v>
      </c>
      <c r="B426" s="27" t="s">
        <v>171</v>
      </c>
      <c r="C426" s="27" t="s">
        <v>264</v>
      </c>
      <c r="D426" s="27" t="s">
        <v>3</v>
      </c>
      <c r="E426" s="27" t="s">
        <v>282</v>
      </c>
      <c r="F426" s="27"/>
      <c r="G426" s="27"/>
      <c r="H426" s="27"/>
      <c r="I426" s="27"/>
      <c r="J426" s="13">
        <f>J427</f>
        <v>62.6</v>
      </c>
      <c r="K426" s="13">
        <f>K427</f>
        <v>75.3</v>
      </c>
      <c r="L426" s="13">
        <f>L427</f>
        <v>75.3</v>
      </c>
    </row>
    <row r="427" spans="1:12" s="129" customFormat="1" ht="30.75">
      <c r="A427" s="15" t="s">
        <v>189</v>
      </c>
      <c r="B427" s="27" t="s">
        <v>171</v>
      </c>
      <c r="C427" s="27" t="s">
        <v>264</v>
      </c>
      <c r="D427" s="27" t="s">
        <v>3</v>
      </c>
      <c r="E427" s="27" t="s">
        <v>282</v>
      </c>
      <c r="F427" s="27" t="s">
        <v>84</v>
      </c>
      <c r="G427" s="27" t="s">
        <v>260</v>
      </c>
      <c r="H427" s="27" t="s">
        <v>69</v>
      </c>
      <c r="I427" s="27" t="s">
        <v>425</v>
      </c>
      <c r="J427" s="13">
        <v>62.6</v>
      </c>
      <c r="K427" s="13">
        <v>75.3</v>
      </c>
      <c r="L427" s="13">
        <v>75.3</v>
      </c>
    </row>
    <row r="428" spans="1:12" ht="30.75">
      <c r="A428" s="7" t="s">
        <v>239</v>
      </c>
      <c r="B428" s="27" t="s">
        <v>171</v>
      </c>
      <c r="C428" s="27" t="s">
        <v>264</v>
      </c>
      <c r="D428" s="27" t="s">
        <v>69</v>
      </c>
      <c r="E428" s="27"/>
      <c r="F428" s="27"/>
      <c r="G428" s="27"/>
      <c r="H428" s="27"/>
      <c r="I428" s="27"/>
      <c r="J428" s="13">
        <f>J429</f>
        <v>345.8</v>
      </c>
      <c r="K428" s="13">
        <f>K429</f>
        <v>345.8</v>
      </c>
      <c r="L428" s="13">
        <f>L429</f>
        <v>350</v>
      </c>
    </row>
    <row r="429" spans="1:12" ht="15">
      <c r="A429" s="110" t="s">
        <v>321</v>
      </c>
      <c r="B429" s="27" t="s">
        <v>171</v>
      </c>
      <c r="C429" s="27" t="s">
        <v>264</v>
      </c>
      <c r="D429" s="27" t="s">
        <v>69</v>
      </c>
      <c r="E429" s="27" t="s">
        <v>126</v>
      </c>
      <c r="F429" s="27"/>
      <c r="G429" s="27"/>
      <c r="H429" s="27"/>
      <c r="I429" s="27"/>
      <c r="J429" s="13">
        <f>J431+J430+J432+J433</f>
        <v>345.8</v>
      </c>
      <c r="K429" s="13">
        <f>K431+K430+K432+K433</f>
        <v>345.8</v>
      </c>
      <c r="L429" s="13">
        <f>L431+L430+L432+L433</f>
        <v>350</v>
      </c>
    </row>
    <row r="430" spans="1:12" ht="30.75">
      <c r="A430" s="15" t="s">
        <v>189</v>
      </c>
      <c r="B430" s="27" t="s">
        <v>171</v>
      </c>
      <c r="C430" s="27" t="s">
        <v>264</v>
      </c>
      <c r="D430" s="27" t="s">
        <v>69</v>
      </c>
      <c r="E430" s="27" t="s">
        <v>126</v>
      </c>
      <c r="F430" s="27" t="s">
        <v>235</v>
      </c>
      <c r="G430" s="27" t="s">
        <v>260</v>
      </c>
      <c r="H430" s="27" t="s">
        <v>69</v>
      </c>
      <c r="I430" s="27" t="s">
        <v>425</v>
      </c>
      <c r="J430" s="13">
        <f>112+58</f>
        <v>170</v>
      </c>
      <c r="K430" s="13">
        <f>112+58</f>
        <v>170</v>
      </c>
      <c r="L430" s="13">
        <f>112+58</f>
        <v>170</v>
      </c>
    </row>
    <row r="431" spans="1:12" ht="30.75">
      <c r="A431" s="15" t="s">
        <v>189</v>
      </c>
      <c r="B431" s="27" t="s">
        <v>171</v>
      </c>
      <c r="C431" s="27" t="s">
        <v>264</v>
      </c>
      <c r="D431" s="27" t="s">
        <v>69</v>
      </c>
      <c r="E431" s="27" t="s">
        <v>126</v>
      </c>
      <c r="F431" s="27" t="s">
        <v>84</v>
      </c>
      <c r="G431" s="27" t="s">
        <v>260</v>
      </c>
      <c r="H431" s="27" t="s">
        <v>69</v>
      </c>
      <c r="I431" s="27" t="s">
        <v>425</v>
      </c>
      <c r="J431" s="13">
        <v>115.8</v>
      </c>
      <c r="K431" s="13">
        <v>115.8</v>
      </c>
      <c r="L431" s="13">
        <v>120</v>
      </c>
    </row>
    <row r="432" spans="1:12" ht="15">
      <c r="A432" s="31" t="s">
        <v>450</v>
      </c>
      <c r="B432" s="79" t="s">
        <v>171</v>
      </c>
      <c r="C432" s="79" t="s">
        <v>264</v>
      </c>
      <c r="D432" s="79" t="s">
        <v>69</v>
      </c>
      <c r="E432" s="79" t="s">
        <v>126</v>
      </c>
      <c r="F432" s="79" t="s">
        <v>84</v>
      </c>
      <c r="G432" s="79" t="s">
        <v>260</v>
      </c>
      <c r="H432" s="79" t="s">
        <v>69</v>
      </c>
      <c r="I432" s="79" t="s">
        <v>507</v>
      </c>
      <c r="J432" s="13">
        <v>30</v>
      </c>
      <c r="K432" s="13">
        <v>30</v>
      </c>
      <c r="L432" s="13">
        <v>30</v>
      </c>
    </row>
    <row r="433" spans="1:12" ht="15">
      <c r="A433" s="15" t="s">
        <v>236</v>
      </c>
      <c r="B433" s="27" t="s">
        <v>171</v>
      </c>
      <c r="C433" s="27" t="s">
        <v>264</v>
      </c>
      <c r="D433" s="27" t="s">
        <v>69</v>
      </c>
      <c r="E433" s="27" t="s">
        <v>126</v>
      </c>
      <c r="F433" s="27" t="s">
        <v>235</v>
      </c>
      <c r="G433" s="27" t="s">
        <v>260</v>
      </c>
      <c r="H433" s="27" t="s">
        <v>69</v>
      </c>
      <c r="I433" s="27" t="s">
        <v>130</v>
      </c>
      <c r="J433" s="13">
        <v>30</v>
      </c>
      <c r="K433" s="13">
        <v>30</v>
      </c>
      <c r="L433" s="13">
        <v>30</v>
      </c>
    </row>
    <row r="434" spans="1:12" s="129" customFormat="1" ht="66.75">
      <c r="A434" s="82" t="s">
        <v>546</v>
      </c>
      <c r="B434" s="95" t="s">
        <v>496</v>
      </c>
      <c r="C434" s="95"/>
      <c r="D434" s="95"/>
      <c r="E434" s="95"/>
      <c r="F434" s="95"/>
      <c r="G434" s="101"/>
      <c r="H434" s="101"/>
      <c r="I434" s="101"/>
      <c r="J434" s="96">
        <f>J435+J446+J456+J463</f>
        <v>3071.8</v>
      </c>
      <c r="K434" s="96">
        <f>K435+K446+K456+K463</f>
        <v>3071.8</v>
      </c>
      <c r="L434" s="96">
        <f>L435+L446+L456+L463</f>
        <v>3071.8</v>
      </c>
    </row>
    <row r="435" spans="1:12" s="47" customFormat="1" ht="46.5">
      <c r="A435" s="154" t="s">
        <v>459</v>
      </c>
      <c r="B435" s="71" t="s">
        <v>496</v>
      </c>
      <c r="C435" s="71" t="s">
        <v>500</v>
      </c>
      <c r="D435" s="71"/>
      <c r="E435" s="71"/>
      <c r="F435" s="71"/>
      <c r="G435" s="71"/>
      <c r="H435" s="71"/>
      <c r="I435" s="71"/>
      <c r="J435" s="42">
        <f>J436+J439+J442</f>
        <v>155</v>
      </c>
      <c r="K435" s="42">
        <f>K436+K439+K442</f>
        <v>155</v>
      </c>
      <c r="L435" s="42">
        <f>L436+L439+L442</f>
        <v>155</v>
      </c>
    </row>
    <row r="436" spans="1:12" s="47" customFormat="1" ht="32.25" customHeight="1">
      <c r="A436" s="7" t="s">
        <v>610</v>
      </c>
      <c r="B436" s="27" t="s">
        <v>496</v>
      </c>
      <c r="C436" s="27" t="s">
        <v>500</v>
      </c>
      <c r="D436" s="27" t="s">
        <v>380</v>
      </c>
      <c r="E436" s="27"/>
      <c r="F436" s="71"/>
      <c r="G436" s="71"/>
      <c r="H436" s="71"/>
      <c r="I436" s="71"/>
      <c r="J436" s="13">
        <f aca="true" t="shared" si="43" ref="J436:L437">J437</f>
        <v>0</v>
      </c>
      <c r="K436" s="13">
        <f t="shared" si="43"/>
        <v>0</v>
      </c>
      <c r="L436" s="13">
        <f t="shared" si="43"/>
        <v>0</v>
      </c>
    </row>
    <row r="437" spans="1:12" ht="30.75">
      <c r="A437" s="6" t="s">
        <v>28</v>
      </c>
      <c r="B437" s="27" t="s">
        <v>496</v>
      </c>
      <c r="C437" s="27" t="s">
        <v>500</v>
      </c>
      <c r="D437" s="27" t="s">
        <v>380</v>
      </c>
      <c r="E437" s="27" t="s">
        <v>430</v>
      </c>
      <c r="F437" s="27"/>
      <c r="G437" s="27"/>
      <c r="H437" s="27"/>
      <c r="I437" s="27"/>
      <c r="J437" s="13">
        <f t="shared" si="43"/>
        <v>0</v>
      </c>
      <c r="K437" s="13">
        <f t="shared" si="43"/>
        <v>0</v>
      </c>
      <c r="L437" s="13">
        <f t="shared" si="43"/>
        <v>0</v>
      </c>
    </row>
    <row r="438" spans="1:12" ht="30.75">
      <c r="A438" s="15" t="s">
        <v>189</v>
      </c>
      <c r="B438" s="27" t="s">
        <v>496</v>
      </c>
      <c r="C438" s="27" t="s">
        <v>500</v>
      </c>
      <c r="D438" s="27" t="s">
        <v>380</v>
      </c>
      <c r="E438" s="27" t="s">
        <v>430</v>
      </c>
      <c r="F438" s="27" t="s">
        <v>84</v>
      </c>
      <c r="G438" s="27" t="s">
        <v>380</v>
      </c>
      <c r="H438" s="27" t="s">
        <v>128</v>
      </c>
      <c r="I438" s="27" t="s">
        <v>425</v>
      </c>
      <c r="J438" s="13"/>
      <c r="K438" s="13"/>
      <c r="L438" s="13"/>
    </row>
    <row r="439" spans="1:12" s="47" customFormat="1" ht="62.25">
      <c r="A439" s="7" t="s">
        <v>455</v>
      </c>
      <c r="B439" s="27" t="s">
        <v>496</v>
      </c>
      <c r="C439" s="27" t="s">
        <v>500</v>
      </c>
      <c r="D439" s="27" t="s">
        <v>3</v>
      </c>
      <c r="E439" s="27"/>
      <c r="F439" s="71"/>
      <c r="G439" s="71"/>
      <c r="H439" s="71"/>
      <c r="I439" s="71"/>
      <c r="J439" s="13">
        <f aca="true" t="shared" si="44" ref="J439:L440">J440</f>
        <v>55</v>
      </c>
      <c r="K439" s="13">
        <f t="shared" si="44"/>
        <v>55</v>
      </c>
      <c r="L439" s="13">
        <f t="shared" si="44"/>
        <v>55</v>
      </c>
    </row>
    <row r="440" spans="1:12" ht="30.75">
      <c r="A440" s="6" t="s">
        <v>28</v>
      </c>
      <c r="B440" s="27" t="s">
        <v>496</v>
      </c>
      <c r="C440" s="27" t="s">
        <v>500</v>
      </c>
      <c r="D440" s="27" t="s">
        <v>3</v>
      </c>
      <c r="E440" s="27" t="s">
        <v>430</v>
      </c>
      <c r="F440" s="27"/>
      <c r="G440" s="27"/>
      <c r="H440" s="27"/>
      <c r="I440" s="27"/>
      <c r="J440" s="13">
        <f t="shared" si="44"/>
        <v>55</v>
      </c>
      <c r="K440" s="13">
        <f t="shared" si="44"/>
        <v>55</v>
      </c>
      <c r="L440" s="13">
        <f t="shared" si="44"/>
        <v>55</v>
      </c>
    </row>
    <row r="441" spans="1:12" ht="30.75">
      <c r="A441" s="15" t="s">
        <v>189</v>
      </c>
      <c r="B441" s="27" t="s">
        <v>496</v>
      </c>
      <c r="C441" s="27" t="s">
        <v>500</v>
      </c>
      <c r="D441" s="27" t="s">
        <v>3</v>
      </c>
      <c r="E441" s="27" t="s">
        <v>430</v>
      </c>
      <c r="F441" s="27" t="s">
        <v>84</v>
      </c>
      <c r="G441" s="27" t="s">
        <v>380</v>
      </c>
      <c r="H441" s="27" t="s">
        <v>128</v>
      </c>
      <c r="I441" s="27" t="s">
        <v>425</v>
      </c>
      <c r="J441" s="13">
        <v>55</v>
      </c>
      <c r="K441" s="13">
        <v>55</v>
      </c>
      <c r="L441" s="13">
        <v>55</v>
      </c>
    </row>
    <row r="442" spans="1:12" s="47" customFormat="1" ht="30.75">
      <c r="A442" s="7" t="s">
        <v>495</v>
      </c>
      <c r="B442" s="27" t="s">
        <v>496</v>
      </c>
      <c r="C442" s="27" t="s">
        <v>500</v>
      </c>
      <c r="D442" s="27" t="s">
        <v>69</v>
      </c>
      <c r="E442" s="27"/>
      <c r="F442" s="71"/>
      <c r="G442" s="71"/>
      <c r="H442" s="71"/>
      <c r="I442" s="71"/>
      <c r="J442" s="13">
        <f>J443</f>
        <v>100</v>
      </c>
      <c r="K442" s="13">
        <f>K443</f>
        <v>100</v>
      </c>
      <c r="L442" s="13">
        <f>L443</f>
        <v>100</v>
      </c>
    </row>
    <row r="443" spans="1:12" ht="30.75">
      <c r="A443" s="6" t="s">
        <v>28</v>
      </c>
      <c r="B443" s="27" t="s">
        <v>496</v>
      </c>
      <c r="C443" s="27" t="s">
        <v>500</v>
      </c>
      <c r="D443" s="27" t="s">
        <v>69</v>
      </c>
      <c r="E443" s="27" t="s">
        <v>430</v>
      </c>
      <c r="F443" s="27"/>
      <c r="G443" s="27"/>
      <c r="H443" s="27"/>
      <c r="I443" s="27"/>
      <c r="J443" s="13">
        <f>J444+J445</f>
        <v>100</v>
      </c>
      <c r="K443" s="13">
        <f>K444+K445</f>
        <v>100</v>
      </c>
      <c r="L443" s="13">
        <f>L444+L445</f>
        <v>100</v>
      </c>
    </row>
    <row r="444" spans="1:12" ht="30.75">
      <c r="A444" s="15" t="s">
        <v>189</v>
      </c>
      <c r="B444" s="27" t="s">
        <v>496</v>
      </c>
      <c r="C444" s="27" t="s">
        <v>500</v>
      </c>
      <c r="D444" s="27" t="s">
        <v>69</v>
      </c>
      <c r="E444" s="27" t="s">
        <v>430</v>
      </c>
      <c r="F444" s="27" t="s">
        <v>84</v>
      </c>
      <c r="G444" s="27" t="s">
        <v>380</v>
      </c>
      <c r="H444" s="27" t="s">
        <v>128</v>
      </c>
      <c r="I444" s="27" t="s">
        <v>425</v>
      </c>
      <c r="J444" s="13">
        <v>10</v>
      </c>
      <c r="K444" s="13">
        <v>10</v>
      </c>
      <c r="L444" s="13">
        <v>10</v>
      </c>
    </row>
    <row r="445" spans="1:12" ht="15">
      <c r="A445" s="31" t="s">
        <v>450</v>
      </c>
      <c r="B445" s="27" t="s">
        <v>496</v>
      </c>
      <c r="C445" s="27" t="s">
        <v>500</v>
      </c>
      <c r="D445" s="27" t="s">
        <v>69</v>
      </c>
      <c r="E445" s="27" t="s">
        <v>430</v>
      </c>
      <c r="F445" s="27" t="s">
        <v>84</v>
      </c>
      <c r="G445" s="27" t="s">
        <v>380</v>
      </c>
      <c r="H445" s="27" t="s">
        <v>128</v>
      </c>
      <c r="I445" s="27" t="s">
        <v>507</v>
      </c>
      <c r="J445" s="13">
        <v>90</v>
      </c>
      <c r="K445" s="13">
        <v>90</v>
      </c>
      <c r="L445" s="13">
        <v>90</v>
      </c>
    </row>
    <row r="446" spans="1:12" s="47" customFormat="1" ht="46.5">
      <c r="A446" s="1" t="s">
        <v>533</v>
      </c>
      <c r="B446" s="71" t="s">
        <v>496</v>
      </c>
      <c r="C446" s="71" t="s">
        <v>359</v>
      </c>
      <c r="D446" s="71"/>
      <c r="E446" s="71"/>
      <c r="F446" s="71"/>
      <c r="G446" s="71"/>
      <c r="H446" s="71"/>
      <c r="I446" s="71"/>
      <c r="J446" s="42">
        <f>J447+J450+J453</f>
        <v>60</v>
      </c>
      <c r="K446" s="42">
        <f>K447+K450+K453</f>
        <v>60</v>
      </c>
      <c r="L446" s="42">
        <f>L447+L450+L453</f>
        <v>60</v>
      </c>
    </row>
    <row r="447" spans="1:12" s="47" customFormat="1" ht="62.25">
      <c r="A447" s="7" t="s">
        <v>313</v>
      </c>
      <c r="B447" s="27" t="s">
        <v>496</v>
      </c>
      <c r="C447" s="27" t="s">
        <v>359</v>
      </c>
      <c r="D447" s="27" t="s">
        <v>380</v>
      </c>
      <c r="E447" s="27"/>
      <c r="F447" s="71"/>
      <c r="G447" s="71"/>
      <c r="H447" s="71"/>
      <c r="I447" s="71"/>
      <c r="J447" s="13">
        <f aca="true" t="shared" si="45" ref="J447:L448">J448</f>
        <v>5</v>
      </c>
      <c r="K447" s="13">
        <f t="shared" si="45"/>
        <v>5</v>
      </c>
      <c r="L447" s="13">
        <f t="shared" si="45"/>
        <v>5</v>
      </c>
    </row>
    <row r="448" spans="1:12" ht="30.75">
      <c r="A448" s="6" t="s">
        <v>28</v>
      </c>
      <c r="B448" s="27" t="s">
        <v>496</v>
      </c>
      <c r="C448" s="27" t="s">
        <v>359</v>
      </c>
      <c r="D448" s="27" t="s">
        <v>380</v>
      </c>
      <c r="E448" s="27" t="s">
        <v>430</v>
      </c>
      <c r="F448" s="27"/>
      <c r="G448" s="27"/>
      <c r="H448" s="27"/>
      <c r="I448" s="27"/>
      <c r="J448" s="13">
        <f t="shared" si="45"/>
        <v>5</v>
      </c>
      <c r="K448" s="13">
        <f t="shared" si="45"/>
        <v>5</v>
      </c>
      <c r="L448" s="13">
        <f t="shared" si="45"/>
        <v>5</v>
      </c>
    </row>
    <row r="449" spans="1:12" ht="30.75">
      <c r="A449" s="15" t="s">
        <v>189</v>
      </c>
      <c r="B449" s="27" t="s">
        <v>496</v>
      </c>
      <c r="C449" s="27" t="s">
        <v>359</v>
      </c>
      <c r="D449" s="27" t="s">
        <v>380</v>
      </c>
      <c r="E449" s="27" t="s">
        <v>430</v>
      </c>
      <c r="F449" s="27" t="s">
        <v>84</v>
      </c>
      <c r="G449" s="27" t="s">
        <v>404</v>
      </c>
      <c r="H449" s="27" t="s">
        <v>375</v>
      </c>
      <c r="I449" s="27" t="s">
        <v>425</v>
      </c>
      <c r="J449" s="13">
        <v>5</v>
      </c>
      <c r="K449" s="13">
        <v>5</v>
      </c>
      <c r="L449" s="13">
        <v>5</v>
      </c>
    </row>
    <row r="450" spans="1:12" s="47" customFormat="1" ht="46.5">
      <c r="A450" s="7" t="s">
        <v>142</v>
      </c>
      <c r="B450" s="27" t="s">
        <v>496</v>
      </c>
      <c r="C450" s="27" t="s">
        <v>359</v>
      </c>
      <c r="D450" s="27" t="s">
        <v>3</v>
      </c>
      <c r="E450" s="27"/>
      <c r="F450" s="71"/>
      <c r="G450" s="71"/>
      <c r="H450" s="71"/>
      <c r="I450" s="71"/>
      <c r="J450" s="13">
        <f aca="true" t="shared" si="46" ref="J450:L451">J451</f>
        <v>30</v>
      </c>
      <c r="K450" s="13">
        <f t="shared" si="46"/>
        <v>30</v>
      </c>
      <c r="L450" s="13">
        <f t="shared" si="46"/>
        <v>30</v>
      </c>
    </row>
    <row r="451" spans="1:12" ht="30.75">
      <c r="A451" s="6" t="s">
        <v>28</v>
      </c>
      <c r="B451" s="27" t="s">
        <v>496</v>
      </c>
      <c r="C451" s="27" t="s">
        <v>359</v>
      </c>
      <c r="D451" s="27" t="s">
        <v>3</v>
      </c>
      <c r="E451" s="27" t="s">
        <v>430</v>
      </c>
      <c r="F451" s="27"/>
      <c r="G451" s="27"/>
      <c r="H451" s="27"/>
      <c r="I451" s="27"/>
      <c r="J451" s="13">
        <f t="shared" si="46"/>
        <v>30</v>
      </c>
      <c r="K451" s="13">
        <f t="shared" si="46"/>
        <v>30</v>
      </c>
      <c r="L451" s="13">
        <f t="shared" si="46"/>
        <v>30</v>
      </c>
    </row>
    <row r="452" spans="1:12" ht="30.75">
      <c r="A452" s="15" t="s">
        <v>189</v>
      </c>
      <c r="B452" s="27" t="s">
        <v>496</v>
      </c>
      <c r="C452" s="27" t="s">
        <v>359</v>
      </c>
      <c r="D452" s="27" t="s">
        <v>3</v>
      </c>
      <c r="E452" s="27" t="s">
        <v>430</v>
      </c>
      <c r="F452" s="27" t="s">
        <v>84</v>
      </c>
      <c r="G452" s="27" t="s">
        <v>404</v>
      </c>
      <c r="H452" s="27" t="s">
        <v>375</v>
      </c>
      <c r="I452" s="27" t="s">
        <v>425</v>
      </c>
      <c r="J452" s="13">
        <v>30</v>
      </c>
      <c r="K452" s="13">
        <v>30</v>
      </c>
      <c r="L452" s="13">
        <v>30</v>
      </c>
    </row>
    <row r="453" spans="1:12" s="47" customFormat="1" ht="49.5" customHeight="1">
      <c r="A453" s="158" t="s">
        <v>284</v>
      </c>
      <c r="B453" s="27" t="s">
        <v>496</v>
      </c>
      <c r="C453" s="27" t="s">
        <v>359</v>
      </c>
      <c r="D453" s="27" t="s">
        <v>69</v>
      </c>
      <c r="E453" s="27"/>
      <c r="F453" s="71"/>
      <c r="G453" s="71"/>
      <c r="H453" s="71"/>
      <c r="I453" s="71"/>
      <c r="J453" s="13">
        <f aca="true" t="shared" si="47" ref="J453:L454">J454</f>
        <v>25</v>
      </c>
      <c r="K453" s="13">
        <f t="shared" si="47"/>
        <v>25</v>
      </c>
      <c r="L453" s="13">
        <f t="shared" si="47"/>
        <v>25</v>
      </c>
    </row>
    <row r="454" spans="1:12" ht="30.75">
      <c r="A454" s="6" t="s">
        <v>28</v>
      </c>
      <c r="B454" s="27" t="s">
        <v>496</v>
      </c>
      <c r="C454" s="27" t="s">
        <v>359</v>
      </c>
      <c r="D454" s="27" t="s">
        <v>69</v>
      </c>
      <c r="E454" s="27" t="s">
        <v>430</v>
      </c>
      <c r="F454" s="27"/>
      <c r="G454" s="27"/>
      <c r="H454" s="27"/>
      <c r="I454" s="27"/>
      <c r="J454" s="13">
        <f t="shared" si="47"/>
        <v>25</v>
      </c>
      <c r="K454" s="13">
        <f t="shared" si="47"/>
        <v>25</v>
      </c>
      <c r="L454" s="13">
        <f t="shared" si="47"/>
        <v>25</v>
      </c>
    </row>
    <row r="455" spans="1:12" ht="30.75">
      <c r="A455" s="15" t="s">
        <v>189</v>
      </c>
      <c r="B455" s="27" t="s">
        <v>496</v>
      </c>
      <c r="C455" s="27" t="s">
        <v>359</v>
      </c>
      <c r="D455" s="27" t="s">
        <v>69</v>
      </c>
      <c r="E455" s="27" t="s">
        <v>430</v>
      </c>
      <c r="F455" s="27" t="s">
        <v>84</v>
      </c>
      <c r="G455" s="27" t="s">
        <v>404</v>
      </c>
      <c r="H455" s="27" t="s">
        <v>375</v>
      </c>
      <c r="I455" s="27" t="s">
        <v>425</v>
      </c>
      <c r="J455" s="13">
        <v>25</v>
      </c>
      <c r="K455" s="13">
        <v>25</v>
      </c>
      <c r="L455" s="13">
        <v>25</v>
      </c>
    </row>
    <row r="456" spans="1:12" ht="46.5">
      <c r="A456" s="1" t="s">
        <v>67</v>
      </c>
      <c r="B456" s="71" t="s">
        <v>496</v>
      </c>
      <c r="C456" s="71" t="s">
        <v>440</v>
      </c>
      <c r="D456" s="71"/>
      <c r="E456" s="71"/>
      <c r="F456" s="71"/>
      <c r="G456" s="71"/>
      <c r="H456" s="71"/>
      <c r="I456" s="71"/>
      <c r="J456" s="42">
        <f>J457+J460</f>
        <v>150</v>
      </c>
      <c r="K456" s="42">
        <f>K457+K460</f>
        <v>150</v>
      </c>
      <c r="L456" s="42">
        <f>L457+L460</f>
        <v>150</v>
      </c>
    </row>
    <row r="457" spans="1:12" ht="93" customHeight="1">
      <c r="A457" s="7" t="s">
        <v>163</v>
      </c>
      <c r="B457" s="27" t="s">
        <v>496</v>
      </c>
      <c r="C457" s="27" t="s">
        <v>440</v>
      </c>
      <c r="D457" s="27" t="s">
        <v>380</v>
      </c>
      <c r="E457" s="27"/>
      <c r="F457" s="27"/>
      <c r="G457" s="27"/>
      <c r="H457" s="27"/>
      <c r="I457" s="27"/>
      <c r="J457" s="13">
        <f aca="true" t="shared" si="48" ref="J457:L458">J458</f>
        <v>150</v>
      </c>
      <c r="K457" s="13">
        <f t="shared" si="48"/>
        <v>150</v>
      </c>
      <c r="L457" s="13">
        <f t="shared" si="48"/>
        <v>150</v>
      </c>
    </row>
    <row r="458" spans="1:12" ht="30.75">
      <c r="A458" s="6" t="s">
        <v>28</v>
      </c>
      <c r="B458" s="27" t="s">
        <v>496</v>
      </c>
      <c r="C458" s="27" t="s">
        <v>440</v>
      </c>
      <c r="D458" s="27" t="s">
        <v>380</v>
      </c>
      <c r="E458" s="27" t="s">
        <v>430</v>
      </c>
      <c r="F458" s="27"/>
      <c r="G458" s="27"/>
      <c r="H458" s="27"/>
      <c r="I458" s="27"/>
      <c r="J458" s="13">
        <f t="shared" si="48"/>
        <v>150</v>
      </c>
      <c r="K458" s="13">
        <f t="shared" si="48"/>
        <v>150</v>
      </c>
      <c r="L458" s="13">
        <f t="shared" si="48"/>
        <v>150</v>
      </c>
    </row>
    <row r="459" spans="1:12" ht="30.75">
      <c r="A459" s="15" t="s">
        <v>189</v>
      </c>
      <c r="B459" s="27" t="s">
        <v>496</v>
      </c>
      <c r="C459" s="27" t="s">
        <v>440</v>
      </c>
      <c r="D459" s="27" t="s">
        <v>380</v>
      </c>
      <c r="E459" s="27" t="s">
        <v>430</v>
      </c>
      <c r="F459" s="27" t="s">
        <v>84</v>
      </c>
      <c r="G459" s="27" t="s">
        <v>380</v>
      </c>
      <c r="H459" s="27" t="s">
        <v>128</v>
      </c>
      <c r="I459" s="27" t="s">
        <v>425</v>
      </c>
      <c r="J459" s="13">
        <v>150</v>
      </c>
      <c r="K459" s="13">
        <v>150</v>
      </c>
      <c r="L459" s="13">
        <v>150</v>
      </c>
    </row>
    <row r="460" spans="1:12" ht="62.25" customHeight="1">
      <c r="A460" s="7" t="s">
        <v>274</v>
      </c>
      <c r="B460" s="27" t="s">
        <v>496</v>
      </c>
      <c r="C460" s="27" t="s">
        <v>440</v>
      </c>
      <c r="D460" s="27" t="s">
        <v>3</v>
      </c>
      <c r="E460" s="27"/>
      <c r="F460" s="27"/>
      <c r="G460" s="27"/>
      <c r="H460" s="27"/>
      <c r="I460" s="27"/>
      <c r="J460" s="13">
        <f aca="true" t="shared" si="49" ref="J460:L461">J461</f>
        <v>0</v>
      </c>
      <c r="K460" s="13">
        <f t="shared" si="49"/>
        <v>0</v>
      </c>
      <c r="L460" s="13">
        <f t="shared" si="49"/>
        <v>0</v>
      </c>
    </row>
    <row r="461" spans="1:12" ht="30.75">
      <c r="A461" s="6" t="s">
        <v>28</v>
      </c>
      <c r="B461" s="27" t="s">
        <v>496</v>
      </c>
      <c r="C461" s="27" t="s">
        <v>440</v>
      </c>
      <c r="D461" s="27" t="s">
        <v>3</v>
      </c>
      <c r="E461" s="27" t="s">
        <v>430</v>
      </c>
      <c r="F461" s="27"/>
      <c r="G461" s="27"/>
      <c r="H461" s="27"/>
      <c r="I461" s="27"/>
      <c r="J461" s="13">
        <f t="shared" si="49"/>
        <v>0</v>
      </c>
      <c r="K461" s="13">
        <f t="shared" si="49"/>
        <v>0</v>
      </c>
      <c r="L461" s="13">
        <f t="shared" si="49"/>
        <v>0</v>
      </c>
    </row>
    <row r="462" spans="1:12" ht="30.75">
      <c r="A462" s="15" t="s">
        <v>189</v>
      </c>
      <c r="B462" s="27" t="s">
        <v>496</v>
      </c>
      <c r="C462" s="27" t="s">
        <v>440</v>
      </c>
      <c r="D462" s="27" t="s">
        <v>3</v>
      </c>
      <c r="E462" s="27" t="s">
        <v>430</v>
      </c>
      <c r="F462" s="27" t="s">
        <v>84</v>
      </c>
      <c r="G462" s="27" t="s">
        <v>380</v>
      </c>
      <c r="H462" s="27" t="s">
        <v>128</v>
      </c>
      <c r="I462" s="27" t="s">
        <v>425</v>
      </c>
      <c r="J462" s="13">
        <v>0</v>
      </c>
      <c r="K462" s="13">
        <v>0</v>
      </c>
      <c r="L462" s="13">
        <v>0</v>
      </c>
    </row>
    <row r="463" spans="1:12" s="47" customFormat="1" ht="46.5">
      <c r="A463" s="1" t="s">
        <v>63</v>
      </c>
      <c r="B463" s="71" t="s">
        <v>496</v>
      </c>
      <c r="C463" s="71" t="s">
        <v>52</v>
      </c>
      <c r="D463" s="71"/>
      <c r="E463" s="71"/>
      <c r="F463" s="71"/>
      <c r="G463" s="71"/>
      <c r="H463" s="71"/>
      <c r="I463" s="71"/>
      <c r="J463" s="42">
        <f>J464+J467</f>
        <v>2706.8</v>
      </c>
      <c r="K463" s="42">
        <f>K464+K467</f>
        <v>2706.8</v>
      </c>
      <c r="L463" s="42">
        <f>L464+L467</f>
        <v>2706.8</v>
      </c>
    </row>
    <row r="464" spans="1:12" ht="108.75">
      <c r="A464" s="6" t="s">
        <v>179</v>
      </c>
      <c r="B464" s="27" t="s">
        <v>496</v>
      </c>
      <c r="C464" s="27" t="s">
        <v>52</v>
      </c>
      <c r="D464" s="27" t="s">
        <v>380</v>
      </c>
      <c r="E464" s="27"/>
      <c r="F464" s="27"/>
      <c r="G464" s="27"/>
      <c r="H464" s="27"/>
      <c r="I464" s="27"/>
      <c r="J464" s="13">
        <f>J465</f>
        <v>2206.8</v>
      </c>
      <c r="K464" s="13">
        <f aca="true" t="shared" si="50" ref="J464:L465">K465</f>
        <v>2206.8</v>
      </c>
      <c r="L464" s="13">
        <f t="shared" si="50"/>
        <v>2206.8</v>
      </c>
    </row>
    <row r="465" spans="1:12" ht="30.75">
      <c r="A465" s="6" t="s">
        <v>403</v>
      </c>
      <c r="B465" s="27" t="s">
        <v>496</v>
      </c>
      <c r="C465" s="27" t="s">
        <v>52</v>
      </c>
      <c r="D465" s="27" t="s">
        <v>380</v>
      </c>
      <c r="E465" s="27" t="s">
        <v>9</v>
      </c>
      <c r="F465" s="27"/>
      <c r="G465" s="27"/>
      <c r="H465" s="27"/>
      <c r="I465" s="27"/>
      <c r="J465" s="13">
        <f t="shared" si="50"/>
        <v>2206.8</v>
      </c>
      <c r="K465" s="13">
        <f t="shared" si="50"/>
        <v>2206.8</v>
      </c>
      <c r="L465" s="13">
        <f t="shared" si="50"/>
        <v>2206.8</v>
      </c>
    </row>
    <row r="466" spans="1:12" ht="62.25">
      <c r="A466" s="15" t="s">
        <v>207</v>
      </c>
      <c r="B466" s="27" t="s">
        <v>496</v>
      </c>
      <c r="C466" s="27" t="s">
        <v>52</v>
      </c>
      <c r="D466" s="27" t="s">
        <v>380</v>
      </c>
      <c r="E466" s="27" t="s">
        <v>9</v>
      </c>
      <c r="F466" s="27" t="s">
        <v>84</v>
      </c>
      <c r="G466" s="27" t="s">
        <v>380</v>
      </c>
      <c r="H466" s="27" t="s">
        <v>128</v>
      </c>
      <c r="I466" s="27" t="s">
        <v>504</v>
      </c>
      <c r="J466" s="13">
        <f>110.3+2096.5</f>
        <v>2206.8</v>
      </c>
      <c r="K466" s="13">
        <f>110.3+2096.5</f>
        <v>2206.8</v>
      </c>
      <c r="L466" s="13">
        <f>110.3+2096.5</f>
        <v>2206.8</v>
      </c>
    </row>
    <row r="467" spans="1:12" ht="62.25">
      <c r="A467" s="6" t="s">
        <v>315</v>
      </c>
      <c r="B467" s="27" t="s">
        <v>496</v>
      </c>
      <c r="C467" s="27" t="s">
        <v>52</v>
      </c>
      <c r="D467" s="27" t="s">
        <v>3</v>
      </c>
      <c r="E467" s="27"/>
      <c r="F467" s="27"/>
      <c r="G467" s="27"/>
      <c r="H467" s="27"/>
      <c r="I467" s="27"/>
      <c r="J467" s="13">
        <f aca="true" t="shared" si="51" ref="J467:L468">J468</f>
        <v>500</v>
      </c>
      <c r="K467" s="13">
        <f t="shared" si="51"/>
        <v>500</v>
      </c>
      <c r="L467" s="13">
        <f t="shared" si="51"/>
        <v>500</v>
      </c>
    </row>
    <row r="468" spans="1:12" ht="46.5">
      <c r="A468" s="6" t="s">
        <v>193</v>
      </c>
      <c r="B468" s="27" t="s">
        <v>496</v>
      </c>
      <c r="C468" s="27" t="s">
        <v>52</v>
      </c>
      <c r="D468" s="27" t="s">
        <v>3</v>
      </c>
      <c r="E468" s="27" t="s">
        <v>376</v>
      </c>
      <c r="F468" s="27"/>
      <c r="G468" s="27"/>
      <c r="H468" s="27"/>
      <c r="I468" s="27"/>
      <c r="J468" s="13">
        <f t="shared" si="51"/>
        <v>500</v>
      </c>
      <c r="K468" s="13">
        <f t="shared" si="51"/>
        <v>500</v>
      </c>
      <c r="L468" s="13">
        <f t="shared" si="51"/>
        <v>500</v>
      </c>
    </row>
    <row r="469" spans="1:12" ht="62.25">
      <c r="A469" s="15" t="s">
        <v>207</v>
      </c>
      <c r="B469" s="27" t="s">
        <v>496</v>
      </c>
      <c r="C469" s="27" t="s">
        <v>52</v>
      </c>
      <c r="D469" s="27" t="s">
        <v>3</v>
      </c>
      <c r="E469" s="27" t="s">
        <v>376</v>
      </c>
      <c r="F469" s="27" t="s">
        <v>84</v>
      </c>
      <c r="G469" s="27" t="s">
        <v>380</v>
      </c>
      <c r="H469" s="27" t="s">
        <v>128</v>
      </c>
      <c r="I469" s="27" t="s">
        <v>504</v>
      </c>
      <c r="J469" s="13">
        <v>500</v>
      </c>
      <c r="K469" s="13">
        <v>500</v>
      </c>
      <c r="L469" s="13">
        <v>500</v>
      </c>
    </row>
    <row r="470" spans="1:12" s="129" customFormat="1" ht="72" customHeight="1">
      <c r="A470" s="151" t="s">
        <v>113</v>
      </c>
      <c r="B470" s="95" t="s">
        <v>75</v>
      </c>
      <c r="C470" s="95"/>
      <c r="D470" s="95"/>
      <c r="E470" s="95"/>
      <c r="F470" s="95"/>
      <c r="G470" s="101"/>
      <c r="H470" s="101"/>
      <c r="I470" s="101"/>
      <c r="J470" s="96">
        <f>J471+J499</f>
        <v>41974.4</v>
      </c>
      <c r="K470" s="96">
        <f>K471+K499</f>
        <v>42732.2</v>
      </c>
      <c r="L470" s="96">
        <f>L471+L499</f>
        <v>40362.7</v>
      </c>
    </row>
    <row r="471" spans="1:12" s="47" customFormat="1" ht="55.5" customHeight="1">
      <c r="A471" s="159" t="s">
        <v>11</v>
      </c>
      <c r="B471" s="71" t="s">
        <v>75</v>
      </c>
      <c r="C471" s="71" t="s">
        <v>500</v>
      </c>
      <c r="D471" s="71"/>
      <c r="E471" s="71"/>
      <c r="F471" s="71"/>
      <c r="G471" s="71"/>
      <c r="H471" s="71"/>
      <c r="I471" s="71"/>
      <c r="J471" s="96">
        <f>J472+J478+J481+J490+J493+J496+J484+J487</f>
        <v>29196.5</v>
      </c>
      <c r="K471" s="96">
        <f>K472+K478+K481+K490+K493+K496+K484+K487</f>
        <v>29956.899999999998</v>
      </c>
      <c r="L471" s="96">
        <f>L472+L478+L481+L490+L493+L496+L484+L487</f>
        <v>27585.199999999997</v>
      </c>
    </row>
    <row r="472" spans="1:12" s="129" customFormat="1" ht="30.75">
      <c r="A472" s="7" t="s">
        <v>76</v>
      </c>
      <c r="B472" s="27" t="s">
        <v>75</v>
      </c>
      <c r="C472" s="27" t="s">
        <v>500</v>
      </c>
      <c r="D472" s="27" t="s">
        <v>3</v>
      </c>
      <c r="E472" s="27"/>
      <c r="F472" s="95"/>
      <c r="G472" s="101"/>
      <c r="H472" s="101"/>
      <c r="I472" s="101"/>
      <c r="J472" s="142">
        <f>J475+J473</f>
        <v>4087.9</v>
      </c>
      <c r="K472" s="142">
        <f>K475+K473</f>
        <v>4067.3</v>
      </c>
      <c r="L472" s="142">
        <f>L475+L473</f>
        <v>2695.5</v>
      </c>
    </row>
    <row r="473" spans="1:12" s="129" customFormat="1" ht="47.25" customHeight="1">
      <c r="A473" s="6" t="s">
        <v>522</v>
      </c>
      <c r="B473" s="27" t="s">
        <v>75</v>
      </c>
      <c r="C473" s="27" t="s">
        <v>500</v>
      </c>
      <c r="D473" s="27" t="s">
        <v>3</v>
      </c>
      <c r="E473" s="22">
        <v>90140</v>
      </c>
      <c r="F473" s="95"/>
      <c r="G473" s="101"/>
      <c r="H473" s="101"/>
      <c r="I473" s="101"/>
      <c r="J473" s="13">
        <f>J474</f>
        <v>1367.5</v>
      </c>
      <c r="K473" s="13">
        <f>K474</f>
        <v>0</v>
      </c>
      <c r="L473" s="13">
        <f>L474</f>
        <v>0</v>
      </c>
    </row>
    <row r="474" spans="1:12" s="129" customFormat="1" ht="16.5">
      <c r="A474" s="15" t="s">
        <v>17</v>
      </c>
      <c r="B474" s="27" t="s">
        <v>75</v>
      </c>
      <c r="C474" s="27" t="s">
        <v>500</v>
      </c>
      <c r="D474" s="27" t="s">
        <v>3</v>
      </c>
      <c r="E474" s="22">
        <v>90140</v>
      </c>
      <c r="F474" s="27" t="s">
        <v>84</v>
      </c>
      <c r="G474" s="27" t="s">
        <v>111</v>
      </c>
      <c r="H474" s="27" t="s">
        <v>380</v>
      </c>
      <c r="I474" s="22">
        <v>540</v>
      </c>
      <c r="J474" s="13">
        <v>1367.5</v>
      </c>
      <c r="K474" s="13">
        <v>0</v>
      </c>
      <c r="L474" s="13">
        <v>0</v>
      </c>
    </row>
    <row r="475" spans="1:12" ht="15">
      <c r="A475" s="6" t="s">
        <v>278</v>
      </c>
      <c r="B475" s="27" t="s">
        <v>75</v>
      </c>
      <c r="C475" s="27" t="s">
        <v>500</v>
      </c>
      <c r="D475" s="27" t="s">
        <v>3</v>
      </c>
      <c r="E475" s="27" t="s">
        <v>50</v>
      </c>
      <c r="F475" s="27"/>
      <c r="G475" s="27"/>
      <c r="H475" s="27"/>
      <c r="I475" s="27"/>
      <c r="J475" s="13">
        <f>J476+J477</f>
        <v>2720.4</v>
      </c>
      <c r="K475" s="13">
        <f>K476+K477</f>
        <v>4067.3</v>
      </c>
      <c r="L475" s="13">
        <f>L476+L477</f>
        <v>2695.5</v>
      </c>
    </row>
    <row r="476" spans="1:13" ht="30.75">
      <c r="A476" s="15" t="s">
        <v>189</v>
      </c>
      <c r="B476" s="27" t="s">
        <v>75</v>
      </c>
      <c r="C476" s="27" t="s">
        <v>500</v>
      </c>
      <c r="D476" s="27" t="s">
        <v>3</v>
      </c>
      <c r="E476" s="27" t="s">
        <v>50</v>
      </c>
      <c r="F476" s="27" t="s">
        <v>508</v>
      </c>
      <c r="G476" s="27" t="s">
        <v>380</v>
      </c>
      <c r="H476" s="27" t="s">
        <v>128</v>
      </c>
      <c r="I476" s="27" t="s">
        <v>425</v>
      </c>
      <c r="J476" s="13">
        <v>2490.4</v>
      </c>
      <c r="K476" s="13">
        <v>3477.3</v>
      </c>
      <c r="L476" s="13">
        <v>2465.5</v>
      </c>
      <c r="M476" s="160"/>
    </row>
    <row r="477" spans="1:12" ht="15">
      <c r="A477" s="15" t="s">
        <v>443</v>
      </c>
      <c r="B477" s="27" t="s">
        <v>75</v>
      </c>
      <c r="C477" s="27" t="s">
        <v>500</v>
      </c>
      <c r="D477" s="27" t="s">
        <v>3</v>
      </c>
      <c r="E477" s="27" t="s">
        <v>50</v>
      </c>
      <c r="F477" s="27" t="s">
        <v>508</v>
      </c>
      <c r="G477" s="27" t="s">
        <v>380</v>
      </c>
      <c r="H477" s="27" t="s">
        <v>128</v>
      </c>
      <c r="I477" s="27" t="s">
        <v>540</v>
      </c>
      <c r="J477" s="13">
        <v>230</v>
      </c>
      <c r="K477" s="13">
        <v>590</v>
      </c>
      <c r="L477" s="13">
        <v>230</v>
      </c>
    </row>
    <row r="478" spans="1:12" s="129" customFormat="1" ht="62.25">
      <c r="A478" s="7" t="s">
        <v>303</v>
      </c>
      <c r="B478" s="27" t="s">
        <v>75</v>
      </c>
      <c r="C478" s="27" t="s">
        <v>500</v>
      </c>
      <c r="D478" s="27" t="s">
        <v>404</v>
      </c>
      <c r="E478" s="27"/>
      <c r="F478" s="95"/>
      <c r="G478" s="101"/>
      <c r="H478" s="101"/>
      <c r="I478" s="101"/>
      <c r="J478" s="142">
        <f aca="true" t="shared" si="52" ref="J478:L479">J479</f>
        <v>675</v>
      </c>
      <c r="K478" s="142">
        <f t="shared" si="52"/>
        <v>675</v>
      </c>
      <c r="L478" s="142">
        <f t="shared" si="52"/>
        <v>496.1</v>
      </c>
    </row>
    <row r="479" spans="1:12" ht="46.5">
      <c r="A479" s="6" t="s">
        <v>107</v>
      </c>
      <c r="B479" s="27" t="s">
        <v>75</v>
      </c>
      <c r="C479" s="27" t="s">
        <v>500</v>
      </c>
      <c r="D479" s="27" t="s">
        <v>404</v>
      </c>
      <c r="E479" s="27" t="s">
        <v>560</v>
      </c>
      <c r="F479" s="27"/>
      <c r="G479" s="27"/>
      <c r="H479" s="27"/>
      <c r="I479" s="27"/>
      <c r="J479" s="13">
        <f t="shared" si="52"/>
        <v>675</v>
      </c>
      <c r="K479" s="13">
        <f t="shared" si="52"/>
        <v>675</v>
      </c>
      <c r="L479" s="13">
        <f t="shared" si="52"/>
        <v>496.1</v>
      </c>
    </row>
    <row r="480" spans="1:12" ht="30.75">
      <c r="A480" s="15" t="s">
        <v>189</v>
      </c>
      <c r="B480" s="27" t="s">
        <v>75</v>
      </c>
      <c r="C480" s="27" t="s">
        <v>500</v>
      </c>
      <c r="D480" s="27" t="s">
        <v>404</v>
      </c>
      <c r="E480" s="27" t="s">
        <v>560</v>
      </c>
      <c r="F480" s="27" t="s">
        <v>508</v>
      </c>
      <c r="G480" s="27" t="s">
        <v>404</v>
      </c>
      <c r="H480" s="27" t="s">
        <v>375</v>
      </c>
      <c r="I480" s="27" t="s">
        <v>425</v>
      </c>
      <c r="J480" s="13">
        <v>675</v>
      </c>
      <c r="K480" s="13">
        <v>675</v>
      </c>
      <c r="L480" s="13">
        <v>496.1</v>
      </c>
    </row>
    <row r="481" spans="1:12" s="129" customFormat="1" ht="93">
      <c r="A481" s="7" t="s">
        <v>402</v>
      </c>
      <c r="B481" s="27" t="s">
        <v>75</v>
      </c>
      <c r="C481" s="27" t="s">
        <v>500</v>
      </c>
      <c r="D481" s="27" t="s">
        <v>111</v>
      </c>
      <c r="E481" s="27"/>
      <c r="F481" s="95"/>
      <c r="G481" s="101"/>
      <c r="H481" s="101"/>
      <c r="I481" s="101"/>
      <c r="J481" s="142">
        <f aca="true" t="shared" si="53" ref="J481:L482">J482</f>
        <v>200</v>
      </c>
      <c r="K481" s="142">
        <f t="shared" si="53"/>
        <v>266</v>
      </c>
      <c r="L481" s="142">
        <f t="shared" si="53"/>
        <v>200</v>
      </c>
    </row>
    <row r="482" spans="1:12" ht="30.75">
      <c r="A482" s="6" t="s">
        <v>394</v>
      </c>
      <c r="B482" s="27" t="s">
        <v>75</v>
      </c>
      <c r="C482" s="27" t="s">
        <v>500</v>
      </c>
      <c r="D482" s="27" t="s">
        <v>111</v>
      </c>
      <c r="E482" s="27" t="s">
        <v>209</v>
      </c>
      <c r="F482" s="27"/>
      <c r="G482" s="27"/>
      <c r="H482" s="27"/>
      <c r="I482" s="27"/>
      <c r="J482" s="13">
        <f t="shared" si="53"/>
        <v>200</v>
      </c>
      <c r="K482" s="13">
        <f t="shared" si="53"/>
        <v>266</v>
      </c>
      <c r="L482" s="13">
        <f t="shared" si="53"/>
        <v>200</v>
      </c>
    </row>
    <row r="483" spans="1:12" ht="30.75">
      <c r="A483" s="15" t="s">
        <v>189</v>
      </c>
      <c r="B483" s="27" t="s">
        <v>75</v>
      </c>
      <c r="C483" s="27" t="s">
        <v>500</v>
      </c>
      <c r="D483" s="27" t="s">
        <v>111</v>
      </c>
      <c r="E483" s="27" t="s">
        <v>209</v>
      </c>
      <c r="F483" s="27" t="s">
        <v>508</v>
      </c>
      <c r="G483" s="27" t="s">
        <v>380</v>
      </c>
      <c r="H483" s="27" t="s">
        <v>128</v>
      </c>
      <c r="I483" s="27" t="s">
        <v>425</v>
      </c>
      <c r="J483" s="13">
        <v>200</v>
      </c>
      <c r="K483" s="13">
        <v>266</v>
      </c>
      <c r="L483" s="13">
        <v>200</v>
      </c>
    </row>
    <row r="484" spans="1:12" ht="30.75">
      <c r="A484" s="6" t="s">
        <v>462</v>
      </c>
      <c r="B484" s="27" t="s">
        <v>75</v>
      </c>
      <c r="C484" s="27" t="s">
        <v>500</v>
      </c>
      <c r="D484" s="27" t="s">
        <v>525</v>
      </c>
      <c r="E484" s="27"/>
      <c r="F484" s="27"/>
      <c r="G484" s="27"/>
      <c r="H484" s="27"/>
      <c r="I484" s="27"/>
      <c r="J484" s="13">
        <f aca="true" t="shared" si="54" ref="J484:L485">J485</f>
        <v>750</v>
      </c>
      <c r="K484" s="13">
        <f t="shared" si="54"/>
        <v>300</v>
      </c>
      <c r="L484" s="13">
        <f t="shared" si="54"/>
        <v>500</v>
      </c>
    </row>
    <row r="485" spans="1:12" ht="15">
      <c r="A485" s="6" t="s">
        <v>137</v>
      </c>
      <c r="B485" s="27" t="s">
        <v>75</v>
      </c>
      <c r="C485" s="27" t="s">
        <v>500</v>
      </c>
      <c r="D485" s="27" t="s">
        <v>525</v>
      </c>
      <c r="E485" s="27" t="s">
        <v>623</v>
      </c>
      <c r="F485" s="27"/>
      <c r="G485" s="27"/>
      <c r="H485" s="27"/>
      <c r="I485" s="27"/>
      <c r="J485" s="13">
        <f t="shared" si="54"/>
        <v>750</v>
      </c>
      <c r="K485" s="13">
        <f t="shared" si="54"/>
        <v>300</v>
      </c>
      <c r="L485" s="13">
        <f t="shared" si="54"/>
        <v>500</v>
      </c>
    </row>
    <row r="486" spans="1:12" ht="30.75">
      <c r="A486" s="15" t="s">
        <v>189</v>
      </c>
      <c r="B486" s="27" t="s">
        <v>75</v>
      </c>
      <c r="C486" s="27" t="s">
        <v>500</v>
      </c>
      <c r="D486" s="27" t="s">
        <v>525</v>
      </c>
      <c r="E486" s="27" t="s">
        <v>623</v>
      </c>
      <c r="F486" s="27" t="s">
        <v>508</v>
      </c>
      <c r="G486" s="27" t="s">
        <v>404</v>
      </c>
      <c r="H486" s="27" t="s">
        <v>375</v>
      </c>
      <c r="I486" s="27" t="s">
        <v>425</v>
      </c>
      <c r="J486" s="13">
        <f>675+75</f>
        <v>750</v>
      </c>
      <c r="K486" s="13">
        <f>270+30</f>
        <v>300</v>
      </c>
      <c r="L486" s="13">
        <f>450+50</f>
        <v>500</v>
      </c>
    </row>
    <row r="487" spans="1:12" ht="62.25">
      <c r="A487" s="112" t="s">
        <v>364</v>
      </c>
      <c r="B487" s="27" t="s">
        <v>75</v>
      </c>
      <c r="C487" s="27" t="s">
        <v>500</v>
      </c>
      <c r="D487" s="16" t="s">
        <v>356</v>
      </c>
      <c r="E487" s="27"/>
      <c r="F487" s="27"/>
      <c r="G487" s="27"/>
      <c r="H487" s="27"/>
      <c r="I487" s="27"/>
      <c r="J487" s="13">
        <f aca="true" t="shared" si="55" ref="J487:L488">J488</f>
        <v>0</v>
      </c>
      <c r="K487" s="13">
        <f t="shared" si="55"/>
        <v>0</v>
      </c>
      <c r="L487" s="13">
        <f t="shared" si="55"/>
        <v>0</v>
      </c>
    </row>
    <row r="488" spans="1:12" ht="46.5">
      <c r="A488" s="6" t="s">
        <v>107</v>
      </c>
      <c r="B488" s="27" t="s">
        <v>75</v>
      </c>
      <c r="C488" s="27" t="s">
        <v>500</v>
      </c>
      <c r="D488" s="16" t="s">
        <v>356</v>
      </c>
      <c r="E488" s="16" t="s">
        <v>560</v>
      </c>
      <c r="F488" s="27"/>
      <c r="G488" s="27"/>
      <c r="H488" s="27"/>
      <c r="I488" s="27"/>
      <c r="J488" s="13">
        <f t="shared" si="55"/>
        <v>0</v>
      </c>
      <c r="K488" s="13">
        <f t="shared" si="55"/>
        <v>0</v>
      </c>
      <c r="L488" s="13">
        <f t="shared" si="55"/>
        <v>0</v>
      </c>
    </row>
    <row r="489" spans="1:12" ht="30.75">
      <c r="A489" s="15" t="s">
        <v>189</v>
      </c>
      <c r="B489" s="27" t="s">
        <v>75</v>
      </c>
      <c r="C489" s="27" t="s">
        <v>500</v>
      </c>
      <c r="D489" s="16" t="s">
        <v>356</v>
      </c>
      <c r="E489" s="16" t="s">
        <v>560</v>
      </c>
      <c r="F489" s="27" t="s">
        <v>508</v>
      </c>
      <c r="G489" s="27" t="s">
        <v>404</v>
      </c>
      <c r="H489" s="27" t="s">
        <v>375</v>
      </c>
      <c r="I489" s="27" t="s">
        <v>425</v>
      </c>
      <c r="J489" s="141">
        <v>0</v>
      </c>
      <c r="K489" s="141">
        <v>0</v>
      </c>
      <c r="L489" s="141">
        <v>0</v>
      </c>
    </row>
    <row r="490" spans="1:12" ht="46.5">
      <c r="A490" s="6" t="s">
        <v>337</v>
      </c>
      <c r="B490" s="27" t="s">
        <v>75</v>
      </c>
      <c r="C490" s="27" t="s">
        <v>500</v>
      </c>
      <c r="D490" s="27" t="s">
        <v>387</v>
      </c>
      <c r="E490" s="27"/>
      <c r="F490" s="95"/>
      <c r="G490" s="101"/>
      <c r="H490" s="101"/>
      <c r="I490" s="101"/>
      <c r="J490" s="13">
        <f aca="true" t="shared" si="56" ref="J490:L491">J491</f>
        <v>100</v>
      </c>
      <c r="K490" s="13">
        <f t="shared" si="56"/>
        <v>771</v>
      </c>
      <c r="L490" s="13">
        <f t="shared" si="56"/>
        <v>310</v>
      </c>
    </row>
    <row r="491" spans="1:12" ht="46.5">
      <c r="A491" s="6" t="s">
        <v>107</v>
      </c>
      <c r="B491" s="27" t="s">
        <v>75</v>
      </c>
      <c r="C491" s="27" t="s">
        <v>500</v>
      </c>
      <c r="D491" s="27" t="s">
        <v>387</v>
      </c>
      <c r="E491" s="27" t="s">
        <v>560</v>
      </c>
      <c r="F491" s="27"/>
      <c r="G491" s="27"/>
      <c r="H491" s="27"/>
      <c r="I491" s="27"/>
      <c r="J491" s="13">
        <f t="shared" si="56"/>
        <v>100</v>
      </c>
      <c r="K491" s="13">
        <f t="shared" si="56"/>
        <v>771</v>
      </c>
      <c r="L491" s="13">
        <f t="shared" si="56"/>
        <v>310</v>
      </c>
    </row>
    <row r="492" spans="1:12" ht="30.75">
      <c r="A492" s="15" t="s">
        <v>189</v>
      </c>
      <c r="B492" s="27" t="s">
        <v>75</v>
      </c>
      <c r="C492" s="27" t="s">
        <v>500</v>
      </c>
      <c r="D492" s="27" t="s">
        <v>387</v>
      </c>
      <c r="E492" s="27" t="s">
        <v>560</v>
      </c>
      <c r="F492" s="27" t="s">
        <v>508</v>
      </c>
      <c r="G492" s="27" t="s">
        <v>404</v>
      </c>
      <c r="H492" s="27" t="s">
        <v>375</v>
      </c>
      <c r="I492" s="27" t="s">
        <v>425</v>
      </c>
      <c r="J492" s="13">
        <v>100</v>
      </c>
      <c r="K492" s="13">
        <v>771</v>
      </c>
      <c r="L492" s="13">
        <v>310</v>
      </c>
    </row>
    <row r="493" spans="1:12" ht="30.75">
      <c r="A493" s="6" t="s">
        <v>327</v>
      </c>
      <c r="B493" s="27" t="s">
        <v>75</v>
      </c>
      <c r="C493" s="27" t="s">
        <v>500</v>
      </c>
      <c r="D493" s="27" t="s">
        <v>301</v>
      </c>
      <c r="E493" s="27"/>
      <c r="F493" s="95"/>
      <c r="G493" s="101"/>
      <c r="H493" s="101"/>
      <c r="I493" s="101"/>
      <c r="J493" s="13">
        <f aca="true" t="shared" si="57" ref="J493:L494">J494</f>
        <v>150</v>
      </c>
      <c r="K493" s="13">
        <f t="shared" si="57"/>
        <v>644</v>
      </c>
      <c r="L493" s="13">
        <f t="shared" si="57"/>
        <v>150</v>
      </c>
    </row>
    <row r="494" spans="1:12" ht="30.75">
      <c r="A494" s="6" t="s">
        <v>394</v>
      </c>
      <c r="B494" s="27" t="s">
        <v>75</v>
      </c>
      <c r="C494" s="27" t="s">
        <v>500</v>
      </c>
      <c r="D494" s="27" t="s">
        <v>301</v>
      </c>
      <c r="E494" s="27" t="s">
        <v>209</v>
      </c>
      <c r="F494" s="27"/>
      <c r="G494" s="27"/>
      <c r="H494" s="27"/>
      <c r="I494" s="27"/>
      <c r="J494" s="13">
        <f t="shared" si="57"/>
        <v>150</v>
      </c>
      <c r="K494" s="13">
        <f t="shared" si="57"/>
        <v>644</v>
      </c>
      <c r="L494" s="13">
        <f t="shared" si="57"/>
        <v>150</v>
      </c>
    </row>
    <row r="495" spans="1:12" ht="30.75">
      <c r="A495" s="15" t="s">
        <v>189</v>
      </c>
      <c r="B495" s="27" t="s">
        <v>75</v>
      </c>
      <c r="C495" s="27" t="s">
        <v>500</v>
      </c>
      <c r="D495" s="27" t="s">
        <v>301</v>
      </c>
      <c r="E495" s="27" t="s">
        <v>209</v>
      </c>
      <c r="F495" s="27" t="s">
        <v>508</v>
      </c>
      <c r="G495" s="27" t="s">
        <v>380</v>
      </c>
      <c r="H495" s="27" t="s">
        <v>128</v>
      </c>
      <c r="I495" s="27" t="s">
        <v>425</v>
      </c>
      <c r="J495" s="13">
        <v>150</v>
      </c>
      <c r="K495" s="13">
        <v>644</v>
      </c>
      <c r="L495" s="13">
        <v>150</v>
      </c>
    </row>
    <row r="496" spans="1:12" ht="46.5">
      <c r="A496" s="49" t="s">
        <v>412</v>
      </c>
      <c r="B496" s="27" t="s">
        <v>75</v>
      </c>
      <c r="C496" s="27" t="s">
        <v>500</v>
      </c>
      <c r="D496" s="27" t="s">
        <v>382</v>
      </c>
      <c r="E496" s="27"/>
      <c r="F496" s="27"/>
      <c r="G496" s="27"/>
      <c r="H496" s="27"/>
      <c r="I496" s="27"/>
      <c r="J496" s="13">
        <f aca="true" t="shared" si="58" ref="J496:L497">J497</f>
        <v>23233.6</v>
      </c>
      <c r="K496" s="13">
        <f t="shared" si="58"/>
        <v>23233.6</v>
      </c>
      <c r="L496" s="13">
        <f t="shared" si="58"/>
        <v>23233.6</v>
      </c>
    </row>
    <row r="497" spans="1:12" ht="108.75">
      <c r="A497" s="34" t="s">
        <v>409</v>
      </c>
      <c r="B497" s="27" t="s">
        <v>75</v>
      </c>
      <c r="C497" s="27" t="s">
        <v>500</v>
      </c>
      <c r="D497" s="27" t="s">
        <v>382</v>
      </c>
      <c r="E497" s="27" t="s">
        <v>218</v>
      </c>
      <c r="F497" s="27"/>
      <c r="G497" s="27"/>
      <c r="H497" s="27"/>
      <c r="I497" s="27"/>
      <c r="J497" s="13">
        <f t="shared" si="58"/>
        <v>23233.6</v>
      </c>
      <c r="K497" s="13">
        <f t="shared" si="58"/>
        <v>23233.6</v>
      </c>
      <c r="L497" s="13">
        <f t="shared" si="58"/>
        <v>23233.6</v>
      </c>
    </row>
    <row r="498" spans="1:12" ht="30.75">
      <c r="A498" s="15" t="s">
        <v>242</v>
      </c>
      <c r="B498" s="27" t="s">
        <v>75</v>
      </c>
      <c r="C498" s="27" t="s">
        <v>500</v>
      </c>
      <c r="D498" s="27" t="s">
        <v>382</v>
      </c>
      <c r="E498" s="27" t="s">
        <v>218</v>
      </c>
      <c r="F498" s="27" t="s">
        <v>508</v>
      </c>
      <c r="G498" s="27" t="s">
        <v>301</v>
      </c>
      <c r="H498" s="27" t="s">
        <v>69</v>
      </c>
      <c r="I498" s="27" t="s">
        <v>117</v>
      </c>
      <c r="J498" s="13">
        <v>23233.6</v>
      </c>
      <c r="K498" s="13">
        <v>23233.6</v>
      </c>
      <c r="L498" s="13">
        <v>23233.6</v>
      </c>
    </row>
    <row r="499" spans="1:12" s="47" customFormat="1" ht="78">
      <c r="A499" s="154" t="s">
        <v>47</v>
      </c>
      <c r="B499" s="71" t="s">
        <v>75</v>
      </c>
      <c r="C499" s="71" t="s">
        <v>359</v>
      </c>
      <c r="D499" s="71"/>
      <c r="E499" s="71"/>
      <c r="F499" s="71"/>
      <c r="G499" s="71"/>
      <c r="H499" s="71"/>
      <c r="I499" s="71"/>
      <c r="J499" s="96">
        <f>J500+J506</f>
        <v>12777.900000000001</v>
      </c>
      <c r="K499" s="96">
        <f>K500+K506</f>
        <v>12775.300000000001</v>
      </c>
      <c r="L499" s="96">
        <f>L500+L506</f>
        <v>12777.5</v>
      </c>
    </row>
    <row r="500" spans="1:12" ht="63" customHeight="1">
      <c r="A500" s="7" t="s">
        <v>325</v>
      </c>
      <c r="B500" s="27" t="s">
        <v>75</v>
      </c>
      <c r="C500" s="27" t="s">
        <v>359</v>
      </c>
      <c r="D500" s="27" t="s">
        <v>380</v>
      </c>
      <c r="E500" s="27"/>
      <c r="F500" s="95"/>
      <c r="G500" s="101"/>
      <c r="H500" s="101"/>
      <c r="I500" s="101"/>
      <c r="J500" s="142">
        <f>J501+J504</f>
        <v>12429.400000000001</v>
      </c>
      <c r="K500" s="142">
        <f>K501+K504</f>
        <v>12426.800000000001</v>
      </c>
      <c r="L500" s="142">
        <f>L501+L504</f>
        <v>12429</v>
      </c>
    </row>
    <row r="501" spans="1:12" ht="30.75">
      <c r="A501" s="6" t="s">
        <v>28</v>
      </c>
      <c r="B501" s="27" t="s">
        <v>75</v>
      </c>
      <c r="C501" s="27" t="s">
        <v>359</v>
      </c>
      <c r="D501" s="27" t="s">
        <v>380</v>
      </c>
      <c r="E501" s="27" t="s">
        <v>430</v>
      </c>
      <c r="F501" s="27"/>
      <c r="G501" s="27"/>
      <c r="H501" s="27"/>
      <c r="I501" s="27"/>
      <c r="J501" s="13">
        <f>J502+J503</f>
        <v>7998.4000000000015</v>
      </c>
      <c r="K501" s="13">
        <f>K502+K503</f>
        <v>7995.800000000001</v>
      </c>
      <c r="L501" s="13">
        <f>L502+L503</f>
        <v>7998.000000000001</v>
      </c>
    </row>
    <row r="502" spans="1:12" ht="30.75">
      <c r="A502" s="15" t="s">
        <v>544</v>
      </c>
      <c r="B502" s="27" t="s">
        <v>75</v>
      </c>
      <c r="C502" s="27" t="s">
        <v>359</v>
      </c>
      <c r="D502" s="27" t="s">
        <v>380</v>
      </c>
      <c r="E502" s="27" t="s">
        <v>430</v>
      </c>
      <c r="F502" s="27" t="s">
        <v>508</v>
      </c>
      <c r="G502" s="27" t="s">
        <v>380</v>
      </c>
      <c r="H502" s="27" t="s">
        <v>404</v>
      </c>
      <c r="I502" s="27" t="s">
        <v>91</v>
      </c>
      <c r="J502" s="13">
        <f>11093.5+51.7+3339.7-J505-2110.5</f>
        <v>7943.4000000000015</v>
      </c>
      <c r="K502" s="13">
        <f>11093.5+48+3339.7-K505-2110.5</f>
        <v>7939.700000000001</v>
      </c>
      <c r="L502" s="13">
        <f>11093.5+48+3339.7-L505-2110.5</f>
        <v>7939.700000000001</v>
      </c>
    </row>
    <row r="503" spans="1:12" ht="30.75">
      <c r="A503" s="15" t="s">
        <v>189</v>
      </c>
      <c r="B503" s="27" t="s">
        <v>75</v>
      </c>
      <c r="C503" s="27" t="s">
        <v>359</v>
      </c>
      <c r="D503" s="27" t="s">
        <v>380</v>
      </c>
      <c r="E503" s="27" t="s">
        <v>430</v>
      </c>
      <c r="F503" s="27" t="s">
        <v>508</v>
      </c>
      <c r="G503" s="27" t="s">
        <v>380</v>
      </c>
      <c r="H503" s="27" t="s">
        <v>404</v>
      </c>
      <c r="I503" s="27" t="s">
        <v>425</v>
      </c>
      <c r="J503" s="13">
        <f>55</f>
        <v>55</v>
      </c>
      <c r="K503" s="13">
        <v>56.1</v>
      </c>
      <c r="L503" s="13">
        <v>58.3</v>
      </c>
    </row>
    <row r="504" spans="1:12" ht="78">
      <c r="A504" s="76" t="s">
        <v>601</v>
      </c>
      <c r="B504" s="27" t="s">
        <v>75</v>
      </c>
      <c r="C504" s="27" t="s">
        <v>359</v>
      </c>
      <c r="D504" s="27" t="s">
        <v>380</v>
      </c>
      <c r="E504" s="27" t="s">
        <v>347</v>
      </c>
      <c r="F504" s="27"/>
      <c r="G504" s="27"/>
      <c r="H504" s="27"/>
      <c r="I504" s="27"/>
      <c r="J504" s="13">
        <f>J505</f>
        <v>4431</v>
      </c>
      <c r="K504" s="13">
        <f>K505</f>
        <v>4431</v>
      </c>
      <c r="L504" s="13">
        <f>L505</f>
        <v>4431</v>
      </c>
    </row>
    <row r="505" spans="1:12" ht="30.75">
      <c r="A505" s="15" t="s">
        <v>544</v>
      </c>
      <c r="B505" s="27" t="s">
        <v>75</v>
      </c>
      <c r="C505" s="27" t="s">
        <v>359</v>
      </c>
      <c r="D505" s="27" t="s">
        <v>380</v>
      </c>
      <c r="E505" s="27" t="s">
        <v>347</v>
      </c>
      <c r="F505" s="27" t="s">
        <v>508</v>
      </c>
      <c r="G505" s="27" t="s">
        <v>380</v>
      </c>
      <c r="H505" s="27" t="s">
        <v>404</v>
      </c>
      <c r="I505" s="27" t="s">
        <v>91</v>
      </c>
      <c r="J505" s="13">
        <v>4431</v>
      </c>
      <c r="K505" s="13">
        <v>4431</v>
      </c>
      <c r="L505" s="13">
        <v>4431</v>
      </c>
    </row>
    <row r="506" spans="1:12" ht="45.75" customHeight="1">
      <c r="A506" s="7" t="s">
        <v>412</v>
      </c>
      <c r="B506" s="27" t="s">
        <v>75</v>
      </c>
      <c r="C506" s="27" t="s">
        <v>359</v>
      </c>
      <c r="D506" s="27" t="s">
        <v>382</v>
      </c>
      <c r="E506" s="27"/>
      <c r="F506" s="27"/>
      <c r="G506" s="27"/>
      <c r="H506" s="27"/>
      <c r="I506" s="27"/>
      <c r="J506" s="13">
        <f aca="true" t="shared" si="59" ref="J506:L507">J507</f>
        <v>348.5</v>
      </c>
      <c r="K506" s="13">
        <f t="shared" si="59"/>
        <v>348.5</v>
      </c>
      <c r="L506" s="13">
        <f t="shared" si="59"/>
        <v>348.5</v>
      </c>
    </row>
    <row r="507" spans="1:12" ht="94.5" customHeight="1">
      <c r="A507" s="7" t="s">
        <v>409</v>
      </c>
      <c r="B507" s="27" t="s">
        <v>75</v>
      </c>
      <c r="C507" s="27" t="s">
        <v>359</v>
      </c>
      <c r="D507" s="27" t="s">
        <v>382</v>
      </c>
      <c r="E507" s="27" t="s">
        <v>218</v>
      </c>
      <c r="F507" s="27"/>
      <c r="G507" s="27"/>
      <c r="H507" s="27"/>
      <c r="I507" s="27"/>
      <c r="J507" s="13">
        <f t="shared" si="59"/>
        <v>348.5</v>
      </c>
      <c r="K507" s="13">
        <f t="shared" si="59"/>
        <v>348.5</v>
      </c>
      <c r="L507" s="13">
        <f t="shared" si="59"/>
        <v>348.5</v>
      </c>
    </row>
    <row r="508" spans="1:12" ht="30.75">
      <c r="A508" s="15" t="s">
        <v>189</v>
      </c>
      <c r="B508" s="27" t="s">
        <v>75</v>
      </c>
      <c r="C508" s="27" t="s">
        <v>359</v>
      </c>
      <c r="D508" s="27" t="s">
        <v>382</v>
      </c>
      <c r="E508" s="27" t="s">
        <v>218</v>
      </c>
      <c r="F508" s="27" t="s">
        <v>508</v>
      </c>
      <c r="G508" s="27" t="s">
        <v>380</v>
      </c>
      <c r="H508" s="27" t="s">
        <v>404</v>
      </c>
      <c r="I508" s="27" t="s">
        <v>425</v>
      </c>
      <c r="J508" s="13">
        <v>348.5</v>
      </c>
      <c r="K508" s="13">
        <v>348.5</v>
      </c>
      <c r="L508" s="13">
        <v>348.5</v>
      </c>
    </row>
    <row r="509" spans="1:12" ht="50.25">
      <c r="A509" s="151" t="s">
        <v>200</v>
      </c>
      <c r="B509" s="95" t="s">
        <v>153</v>
      </c>
      <c r="C509" s="95"/>
      <c r="D509" s="95"/>
      <c r="E509" s="95"/>
      <c r="F509" s="95"/>
      <c r="G509" s="101"/>
      <c r="H509" s="101"/>
      <c r="I509" s="101"/>
      <c r="J509" s="96">
        <f>J513+J510+J516</f>
        <v>2020</v>
      </c>
      <c r="K509" s="96">
        <f>K513+K510+K516</f>
        <v>1300</v>
      </c>
      <c r="L509" s="96">
        <f>L513+L510+L516</f>
        <v>3000</v>
      </c>
    </row>
    <row r="510" spans="1:12" ht="30.75">
      <c r="A510" s="76" t="s">
        <v>590</v>
      </c>
      <c r="B510" s="27" t="s">
        <v>153</v>
      </c>
      <c r="C510" s="27" t="s">
        <v>264</v>
      </c>
      <c r="D510" s="114" t="s">
        <v>380</v>
      </c>
      <c r="E510" s="114"/>
      <c r="F510" s="114"/>
      <c r="G510" s="114"/>
      <c r="H510" s="114"/>
      <c r="I510" s="114"/>
      <c r="J510" s="161">
        <f aca="true" t="shared" si="60" ref="J510:L511">J511</f>
        <v>1670</v>
      </c>
      <c r="K510" s="161">
        <f t="shared" si="60"/>
        <v>0</v>
      </c>
      <c r="L510" s="161">
        <f t="shared" si="60"/>
        <v>0</v>
      </c>
    </row>
    <row r="511" spans="1:12" ht="46.5">
      <c r="A511" s="6" t="s">
        <v>435</v>
      </c>
      <c r="B511" s="27" t="s">
        <v>153</v>
      </c>
      <c r="C511" s="27" t="s">
        <v>264</v>
      </c>
      <c r="D511" s="114" t="s">
        <v>380</v>
      </c>
      <c r="E511" s="114" t="s">
        <v>534</v>
      </c>
      <c r="F511" s="114"/>
      <c r="G511" s="114"/>
      <c r="H511" s="114"/>
      <c r="I511" s="114"/>
      <c r="J511" s="161">
        <f t="shared" si="60"/>
        <v>1670</v>
      </c>
      <c r="K511" s="161">
        <f t="shared" si="60"/>
        <v>0</v>
      </c>
      <c r="L511" s="161">
        <f t="shared" si="60"/>
        <v>0</v>
      </c>
    </row>
    <row r="512" spans="1:12" ht="30.75">
      <c r="A512" s="15" t="s">
        <v>189</v>
      </c>
      <c r="B512" s="27" t="s">
        <v>153</v>
      </c>
      <c r="C512" s="27" t="s">
        <v>264</v>
      </c>
      <c r="D512" s="114" t="s">
        <v>380</v>
      </c>
      <c r="E512" s="114" t="s">
        <v>534</v>
      </c>
      <c r="F512" s="27" t="s">
        <v>84</v>
      </c>
      <c r="G512" s="27" t="s">
        <v>404</v>
      </c>
      <c r="H512" s="27" t="s">
        <v>375</v>
      </c>
      <c r="I512" s="27" t="s">
        <v>425</v>
      </c>
      <c r="J512" s="161">
        <v>1670</v>
      </c>
      <c r="K512" s="161">
        <v>0</v>
      </c>
      <c r="L512" s="161">
        <v>0</v>
      </c>
    </row>
    <row r="513" spans="1:12" ht="30.75">
      <c r="A513" s="6" t="s">
        <v>289</v>
      </c>
      <c r="B513" s="27" t="s">
        <v>153</v>
      </c>
      <c r="C513" s="27" t="s">
        <v>264</v>
      </c>
      <c r="D513" s="27" t="s">
        <v>3</v>
      </c>
      <c r="E513" s="27"/>
      <c r="F513" s="27"/>
      <c r="G513" s="27"/>
      <c r="H513" s="27"/>
      <c r="I513" s="27"/>
      <c r="J513" s="13">
        <f aca="true" t="shared" si="61" ref="J513:L514">J514</f>
        <v>350</v>
      </c>
      <c r="K513" s="13">
        <f t="shared" si="61"/>
        <v>1300</v>
      </c>
      <c r="L513" s="13">
        <f t="shared" si="61"/>
        <v>2500</v>
      </c>
    </row>
    <row r="514" spans="1:12" ht="46.5">
      <c r="A514" s="6" t="s">
        <v>435</v>
      </c>
      <c r="B514" s="27" t="s">
        <v>153</v>
      </c>
      <c r="C514" s="27" t="s">
        <v>264</v>
      </c>
      <c r="D514" s="27" t="s">
        <v>3</v>
      </c>
      <c r="E514" s="27" t="s">
        <v>534</v>
      </c>
      <c r="F514" s="27"/>
      <c r="G514" s="27"/>
      <c r="H514" s="27"/>
      <c r="I514" s="27"/>
      <c r="J514" s="13">
        <f t="shared" si="61"/>
        <v>350</v>
      </c>
      <c r="K514" s="13">
        <f t="shared" si="61"/>
        <v>1300</v>
      </c>
      <c r="L514" s="13">
        <f t="shared" si="61"/>
        <v>2500</v>
      </c>
    </row>
    <row r="515" spans="1:12" ht="30.75">
      <c r="A515" s="15" t="s">
        <v>189</v>
      </c>
      <c r="B515" s="27" t="s">
        <v>153</v>
      </c>
      <c r="C515" s="27" t="s">
        <v>264</v>
      </c>
      <c r="D515" s="27" t="s">
        <v>3</v>
      </c>
      <c r="E515" s="27" t="s">
        <v>534</v>
      </c>
      <c r="F515" s="27" t="s">
        <v>84</v>
      </c>
      <c r="G515" s="27" t="s">
        <v>404</v>
      </c>
      <c r="H515" s="27" t="s">
        <v>375</v>
      </c>
      <c r="I515" s="27" t="s">
        <v>425</v>
      </c>
      <c r="J515" s="13">
        <v>350</v>
      </c>
      <c r="K515" s="13">
        <v>1300</v>
      </c>
      <c r="L515" s="13">
        <v>2500</v>
      </c>
    </row>
    <row r="516" spans="1:12" ht="30.75">
      <c r="A516" s="76" t="s">
        <v>591</v>
      </c>
      <c r="B516" s="27" t="s">
        <v>153</v>
      </c>
      <c r="C516" s="27" t="s">
        <v>264</v>
      </c>
      <c r="D516" s="79" t="s">
        <v>69</v>
      </c>
      <c r="E516" s="27"/>
      <c r="F516" s="27"/>
      <c r="G516" s="27"/>
      <c r="H516" s="27"/>
      <c r="I516" s="27"/>
      <c r="J516" s="13">
        <f aca="true" t="shared" si="62" ref="J516:L517">J517</f>
        <v>0</v>
      </c>
      <c r="K516" s="13">
        <f t="shared" si="62"/>
        <v>0</v>
      </c>
      <c r="L516" s="13">
        <f t="shared" si="62"/>
        <v>500</v>
      </c>
    </row>
    <row r="517" spans="1:12" ht="46.5">
      <c r="A517" s="6" t="s">
        <v>435</v>
      </c>
      <c r="B517" s="27" t="s">
        <v>153</v>
      </c>
      <c r="C517" s="27" t="s">
        <v>264</v>
      </c>
      <c r="D517" s="79" t="s">
        <v>69</v>
      </c>
      <c r="E517" s="27" t="s">
        <v>534</v>
      </c>
      <c r="F517" s="27"/>
      <c r="G517" s="27"/>
      <c r="H517" s="27"/>
      <c r="I517" s="27"/>
      <c r="J517" s="13">
        <f t="shared" si="62"/>
        <v>0</v>
      </c>
      <c r="K517" s="13">
        <f t="shared" si="62"/>
        <v>0</v>
      </c>
      <c r="L517" s="13">
        <f t="shared" si="62"/>
        <v>500</v>
      </c>
    </row>
    <row r="518" spans="1:12" ht="30.75">
      <c r="A518" s="15" t="s">
        <v>189</v>
      </c>
      <c r="B518" s="27" t="s">
        <v>153</v>
      </c>
      <c r="C518" s="27" t="s">
        <v>264</v>
      </c>
      <c r="D518" s="79" t="s">
        <v>69</v>
      </c>
      <c r="E518" s="27" t="s">
        <v>534</v>
      </c>
      <c r="F518" s="27" t="s">
        <v>84</v>
      </c>
      <c r="G518" s="27" t="s">
        <v>404</v>
      </c>
      <c r="H518" s="27" t="s">
        <v>375</v>
      </c>
      <c r="I518" s="27" t="s">
        <v>425</v>
      </c>
      <c r="J518" s="13">
        <v>0</v>
      </c>
      <c r="K518" s="13">
        <v>0</v>
      </c>
      <c r="L518" s="13">
        <v>500</v>
      </c>
    </row>
    <row r="519" spans="1:12" ht="50.25">
      <c r="A519" s="151" t="s">
        <v>173</v>
      </c>
      <c r="B519" s="95" t="s">
        <v>216</v>
      </c>
      <c r="C519" s="95"/>
      <c r="D519" s="95"/>
      <c r="E519" s="95"/>
      <c r="F519" s="95"/>
      <c r="G519" s="101"/>
      <c r="H519" s="101"/>
      <c r="I519" s="101"/>
      <c r="J519" s="96">
        <f>J520+J525+J528+J538</f>
        <v>98542.09999999998</v>
      </c>
      <c r="K519" s="96">
        <f>K520+K525+K528+K538</f>
        <v>98738.29999999999</v>
      </c>
      <c r="L519" s="96">
        <f>L520+L525+L528+L538</f>
        <v>91806.69999999998</v>
      </c>
    </row>
    <row r="520" spans="1:12" ht="30.75">
      <c r="A520" s="7" t="s">
        <v>96</v>
      </c>
      <c r="B520" s="27" t="s">
        <v>216</v>
      </c>
      <c r="C520" s="27" t="s">
        <v>264</v>
      </c>
      <c r="D520" s="27" t="s">
        <v>380</v>
      </c>
      <c r="E520" s="27"/>
      <c r="F520" s="71"/>
      <c r="G520" s="71"/>
      <c r="H520" s="71"/>
      <c r="I520" s="71"/>
      <c r="J520" s="13">
        <f>J521+J523</f>
        <v>29971.699999999997</v>
      </c>
      <c r="K520" s="13">
        <f>K521+K523</f>
        <v>26225.4</v>
      </c>
      <c r="L520" s="13">
        <f>L521+L523</f>
        <v>26327</v>
      </c>
    </row>
    <row r="521" spans="1:12" ht="30.75">
      <c r="A521" s="6" t="s">
        <v>256</v>
      </c>
      <c r="B521" s="27" t="s">
        <v>216</v>
      </c>
      <c r="C521" s="27" t="s">
        <v>264</v>
      </c>
      <c r="D521" s="27" t="s">
        <v>380</v>
      </c>
      <c r="E521" s="27" t="s">
        <v>6</v>
      </c>
      <c r="F521" s="27"/>
      <c r="G521" s="27"/>
      <c r="H521" s="27"/>
      <c r="I521" s="27"/>
      <c r="J521" s="13">
        <f>J522</f>
        <v>24934.6</v>
      </c>
      <c r="K521" s="13">
        <f>K522</f>
        <v>21540</v>
      </c>
      <c r="L521" s="13">
        <f>L522</f>
        <v>21506.6</v>
      </c>
    </row>
    <row r="522" spans="1:12" ht="15">
      <c r="A522" s="15" t="s">
        <v>439</v>
      </c>
      <c r="B522" s="27" t="s">
        <v>216</v>
      </c>
      <c r="C522" s="27" t="s">
        <v>264</v>
      </c>
      <c r="D522" s="27" t="s">
        <v>380</v>
      </c>
      <c r="E522" s="27" t="s">
        <v>6</v>
      </c>
      <c r="F522" s="27" t="s">
        <v>203</v>
      </c>
      <c r="G522" s="27" t="s">
        <v>308</v>
      </c>
      <c r="H522" s="27" t="s">
        <v>380</v>
      </c>
      <c r="I522" s="27" t="s">
        <v>206</v>
      </c>
      <c r="J522" s="13">
        <v>24934.6</v>
      </c>
      <c r="K522" s="13">
        <v>21540</v>
      </c>
      <c r="L522" s="13">
        <v>21506.6</v>
      </c>
    </row>
    <row r="523" spans="1:12" ht="129" customHeight="1">
      <c r="A523" s="6" t="s">
        <v>27</v>
      </c>
      <c r="B523" s="27" t="s">
        <v>216</v>
      </c>
      <c r="C523" s="27" t="s">
        <v>264</v>
      </c>
      <c r="D523" s="27" t="s">
        <v>380</v>
      </c>
      <c r="E523" s="27" t="s">
        <v>245</v>
      </c>
      <c r="F523" s="27"/>
      <c r="G523" s="27"/>
      <c r="H523" s="27"/>
      <c r="I523" s="27"/>
      <c r="J523" s="13">
        <f>J524</f>
        <v>5037.1</v>
      </c>
      <c r="K523" s="13">
        <f>K524</f>
        <v>4685.4</v>
      </c>
      <c r="L523" s="13">
        <f>L524</f>
        <v>4820.4</v>
      </c>
    </row>
    <row r="524" spans="1:12" ht="15">
      <c r="A524" s="15" t="s">
        <v>439</v>
      </c>
      <c r="B524" s="27" t="s">
        <v>216</v>
      </c>
      <c r="C524" s="27" t="s">
        <v>264</v>
      </c>
      <c r="D524" s="27" t="s">
        <v>380</v>
      </c>
      <c r="E524" s="27" t="s">
        <v>245</v>
      </c>
      <c r="F524" s="27" t="s">
        <v>203</v>
      </c>
      <c r="G524" s="27" t="s">
        <v>308</v>
      </c>
      <c r="H524" s="27" t="s">
        <v>380</v>
      </c>
      <c r="I524" s="27" t="s">
        <v>206</v>
      </c>
      <c r="J524" s="13">
        <v>5037.1</v>
      </c>
      <c r="K524" s="13">
        <v>4685.4</v>
      </c>
      <c r="L524" s="13">
        <v>4820.4</v>
      </c>
    </row>
    <row r="525" spans="1:12" ht="46.5">
      <c r="A525" s="7" t="s">
        <v>164</v>
      </c>
      <c r="B525" s="27" t="s">
        <v>216</v>
      </c>
      <c r="C525" s="27" t="s">
        <v>264</v>
      </c>
      <c r="D525" s="27" t="s">
        <v>3</v>
      </c>
      <c r="E525" s="27"/>
      <c r="F525" s="71"/>
      <c r="G525" s="71"/>
      <c r="H525" s="71"/>
      <c r="I525" s="71"/>
      <c r="J525" s="13">
        <f aca="true" t="shared" si="63" ref="J525:L526">J526</f>
        <v>30469.7</v>
      </c>
      <c r="K525" s="13">
        <f t="shared" si="63"/>
        <v>33965.3</v>
      </c>
      <c r="L525" s="13">
        <f t="shared" si="63"/>
        <v>33347.7</v>
      </c>
    </row>
    <row r="526" spans="1:12" ht="30.75">
      <c r="A526" s="6" t="s">
        <v>384</v>
      </c>
      <c r="B526" s="27" t="s">
        <v>216</v>
      </c>
      <c r="C526" s="27" t="s">
        <v>264</v>
      </c>
      <c r="D526" s="27" t="s">
        <v>3</v>
      </c>
      <c r="E526" s="27" t="s">
        <v>323</v>
      </c>
      <c r="F526" s="27"/>
      <c r="G526" s="27"/>
      <c r="H526" s="27"/>
      <c r="I526" s="27"/>
      <c r="J526" s="13">
        <f t="shared" si="63"/>
        <v>30469.7</v>
      </c>
      <c r="K526" s="13">
        <f t="shared" si="63"/>
        <v>33965.3</v>
      </c>
      <c r="L526" s="13">
        <f t="shared" si="63"/>
        <v>33347.7</v>
      </c>
    </row>
    <row r="527" spans="1:12" ht="15">
      <c r="A527" s="15" t="s">
        <v>439</v>
      </c>
      <c r="B527" s="27" t="s">
        <v>216</v>
      </c>
      <c r="C527" s="27" t="s">
        <v>264</v>
      </c>
      <c r="D527" s="27" t="s">
        <v>3</v>
      </c>
      <c r="E527" s="27" t="s">
        <v>323</v>
      </c>
      <c r="F527" s="27" t="s">
        <v>203</v>
      </c>
      <c r="G527" s="27" t="s">
        <v>308</v>
      </c>
      <c r="H527" s="27" t="s">
        <v>3</v>
      </c>
      <c r="I527" s="27" t="s">
        <v>206</v>
      </c>
      <c r="J527" s="13">
        <v>30469.7</v>
      </c>
      <c r="K527" s="13">
        <v>33965.3</v>
      </c>
      <c r="L527" s="13">
        <v>33347.7</v>
      </c>
    </row>
    <row r="528" spans="1:12" ht="46.5">
      <c r="A528" s="7" t="s">
        <v>180</v>
      </c>
      <c r="B528" s="27" t="s">
        <v>216</v>
      </c>
      <c r="C528" s="27" t="s">
        <v>264</v>
      </c>
      <c r="D528" s="27" t="s">
        <v>69</v>
      </c>
      <c r="E528" s="27"/>
      <c r="F528" s="71"/>
      <c r="G528" s="71"/>
      <c r="H528" s="71"/>
      <c r="I528" s="71"/>
      <c r="J528" s="13">
        <f>J529+J535+J533</f>
        <v>10368.4</v>
      </c>
      <c r="K528" s="13">
        <f>K529+K535+K533</f>
        <v>10392.3</v>
      </c>
      <c r="L528" s="13">
        <f>L529+L535+L533</f>
        <v>7594.699999999999</v>
      </c>
    </row>
    <row r="529" spans="1:12" ht="30.75">
      <c r="A529" s="6" t="s">
        <v>28</v>
      </c>
      <c r="B529" s="27" t="s">
        <v>216</v>
      </c>
      <c r="C529" s="27" t="s">
        <v>264</v>
      </c>
      <c r="D529" s="27" t="s">
        <v>69</v>
      </c>
      <c r="E529" s="27" t="s">
        <v>430</v>
      </c>
      <c r="F529" s="27"/>
      <c r="G529" s="27"/>
      <c r="H529" s="27"/>
      <c r="I529" s="27"/>
      <c r="J529" s="13">
        <f>J530+J531+J532</f>
        <v>5263.9</v>
      </c>
      <c r="K529" s="13">
        <f>K530+K531+K532</f>
        <v>5287.799999999999</v>
      </c>
      <c r="L529" s="13">
        <f>L530+L531+L532</f>
        <v>5287.799999999999</v>
      </c>
    </row>
    <row r="530" spans="1:12" ht="30.75">
      <c r="A530" s="15" t="s">
        <v>544</v>
      </c>
      <c r="B530" s="27" t="s">
        <v>216</v>
      </c>
      <c r="C530" s="27" t="s">
        <v>264</v>
      </c>
      <c r="D530" s="27" t="s">
        <v>69</v>
      </c>
      <c r="E530" s="27" t="s">
        <v>430</v>
      </c>
      <c r="F530" s="27" t="s">
        <v>203</v>
      </c>
      <c r="G530" s="27" t="s">
        <v>380</v>
      </c>
      <c r="H530" s="27" t="s">
        <v>260</v>
      </c>
      <c r="I530" s="27" t="s">
        <v>91</v>
      </c>
      <c r="J530" s="13">
        <f>5773.6+31.5+1740.7-J534-53</f>
        <v>5185.9</v>
      </c>
      <c r="K530" s="13">
        <f>5773.6+55.4+1740.7-K534</f>
        <v>5262.799999999999</v>
      </c>
      <c r="L530" s="13">
        <f>5773.6+55.4+1740.7-L534</f>
        <v>5262.799999999999</v>
      </c>
    </row>
    <row r="531" spans="1:12" ht="30.75">
      <c r="A531" s="15" t="s">
        <v>189</v>
      </c>
      <c r="B531" s="27" t="s">
        <v>216</v>
      </c>
      <c r="C531" s="27" t="s">
        <v>264</v>
      </c>
      <c r="D531" s="27" t="s">
        <v>69</v>
      </c>
      <c r="E531" s="27" t="s">
        <v>430</v>
      </c>
      <c r="F531" s="27" t="s">
        <v>203</v>
      </c>
      <c r="G531" s="27" t="s">
        <v>380</v>
      </c>
      <c r="H531" s="27" t="s">
        <v>260</v>
      </c>
      <c r="I531" s="27" t="s">
        <v>425</v>
      </c>
      <c r="J531" s="13">
        <v>53</v>
      </c>
      <c r="K531" s="13">
        <v>0</v>
      </c>
      <c r="L531" s="13">
        <v>0</v>
      </c>
    </row>
    <row r="532" spans="1:12" ht="15">
      <c r="A532" s="15" t="s">
        <v>443</v>
      </c>
      <c r="B532" s="27" t="s">
        <v>216</v>
      </c>
      <c r="C532" s="27" t="s">
        <v>264</v>
      </c>
      <c r="D532" s="27" t="s">
        <v>69</v>
      </c>
      <c r="E532" s="27" t="s">
        <v>430</v>
      </c>
      <c r="F532" s="27" t="s">
        <v>203</v>
      </c>
      <c r="G532" s="27" t="s">
        <v>380</v>
      </c>
      <c r="H532" s="27" t="s">
        <v>260</v>
      </c>
      <c r="I532" s="27" t="s">
        <v>540</v>
      </c>
      <c r="J532" s="13">
        <v>25</v>
      </c>
      <c r="K532" s="13">
        <v>25</v>
      </c>
      <c r="L532" s="13">
        <v>25</v>
      </c>
    </row>
    <row r="533" spans="1:12" ht="78">
      <c r="A533" s="76" t="s">
        <v>601</v>
      </c>
      <c r="B533" s="27" t="s">
        <v>216</v>
      </c>
      <c r="C533" s="27" t="s">
        <v>264</v>
      </c>
      <c r="D533" s="27" t="s">
        <v>69</v>
      </c>
      <c r="E533" s="27" t="s">
        <v>347</v>
      </c>
      <c r="F533" s="27"/>
      <c r="G533" s="27"/>
      <c r="H533" s="27"/>
      <c r="I533" s="27"/>
      <c r="J533" s="13">
        <f>J534</f>
        <v>2306.9</v>
      </c>
      <c r="K533" s="13">
        <f>K534</f>
        <v>2306.9</v>
      </c>
      <c r="L533" s="13">
        <f>L534</f>
        <v>2306.9</v>
      </c>
    </row>
    <row r="534" spans="1:12" ht="30.75">
      <c r="A534" s="15" t="s">
        <v>544</v>
      </c>
      <c r="B534" s="27" t="s">
        <v>216</v>
      </c>
      <c r="C534" s="27" t="s">
        <v>264</v>
      </c>
      <c r="D534" s="27" t="s">
        <v>69</v>
      </c>
      <c r="E534" s="27" t="s">
        <v>347</v>
      </c>
      <c r="F534" s="27" t="s">
        <v>203</v>
      </c>
      <c r="G534" s="27" t="s">
        <v>380</v>
      </c>
      <c r="H534" s="27" t="s">
        <v>260</v>
      </c>
      <c r="I534" s="27" t="s">
        <v>91</v>
      </c>
      <c r="J534" s="13">
        <v>2306.9</v>
      </c>
      <c r="K534" s="13">
        <v>2306.9</v>
      </c>
      <c r="L534" s="13">
        <v>2306.9</v>
      </c>
    </row>
    <row r="535" spans="1:12" ht="15">
      <c r="A535" s="6" t="s">
        <v>253</v>
      </c>
      <c r="B535" s="27" t="s">
        <v>216</v>
      </c>
      <c r="C535" s="27" t="s">
        <v>264</v>
      </c>
      <c r="D535" s="27" t="s">
        <v>69</v>
      </c>
      <c r="E535" s="27" t="s">
        <v>334</v>
      </c>
      <c r="F535" s="27"/>
      <c r="G535" s="27"/>
      <c r="H535" s="27"/>
      <c r="I535" s="27"/>
      <c r="J535" s="13">
        <f>J536+J537</f>
        <v>2797.5999999999995</v>
      </c>
      <c r="K535" s="13">
        <f>K536+K537</f>
        <v>2797.5999999999995</v>
      </c>
      <c r="L535" s="13">
        <f>L536+L537</f>
        <v>0</v>
      </c>
    </row>
    <row r="536" spans="1:12" ht="30.75">
      <c r="A536" s="15" t="s">
        <v>544</v>
      </c>
      <c r="B536" s="27" t="s">
        <v>216</v>
      </c>
      <c r="C536" s="27" t="s">
        <v>264</v>
      </c>
      <c r="D536" s="27" t="s">
        <v>69</v>
      </c>
      <c r="E536" s="27" t="s">
        <v>334</v>
      </c>
      <c r="F536" s="27" t="s">
        <v>203</v>
      </c>
      <c r="G536" s="27" t="s">
        <v>380</v>
      </c>
      <c r="H536" s="27" t="s">
        <v>260</v>
      </c>
      <c r="I536" s="27" t="s">
        <v>91</v>
      </c>
      <c r="J536" s="13">
        <f>2148.1+0.7+648.8</f>
        <v>2797.5999999999995</v>
      </c>
      <c r="K536" s="13">
        <f>2148.1+0.7+648.8</f>
        <v>2797.5999999999995</v>
      </c>
      <c r="L536" s="13">
        <v>0</v>
      </c>
    </row>
    <row r="537" spans="1:12" ht="30.75">
      <c r="A537" s="15" t="s">
        <v>189</v>
      </c>
      <c r="B537" s="27" t="s">
        <v>216</v>
      </c>
      <c r="C537" s="27" t="s">
        <v>264</v>
      </c>
      <c r="D537" s="27" t="s">
        <v>69</v>
      </c>
      <c r="E537" s="27" t="s">
        <v>334</v>
      </c>
      <c r="F537" s="27" t="s">
        <v>203</v>
      </c>
      <c r="G537" s="27" t="s">
        <v>380</v>
      </c>
      <c r="H537" s="27" t="s">
        <v>260</v>
      </c>
      <c r="I537" s="27" t="s">
        <v>425</v>
      </c>
      <c r="J537" s="13">
        <v>0</v>
      </c>
      <c r="K537" s="13">
        <v>0</v>
      </c>
      <c r="L537" s="13">
        <v>0</v>
      </c>
    </row>
    <row r="538" spans="1:12" ht="60.75" customHeight="1">
      <c r="A538" s="7" t="s">
        <v>39</v>
      </c>
      <c r="B538" s="27" t="s">
        <v>216</v>
      </c>
      <c r="C538" s="27" t="s">
        <v>264</v>
      </c>
      <c r="D538" s="27" t="s">
        <v>404</v>
      </c>
      <c r="E538" s="27"/>
      <c r="F538" s="71"/>
      <c r="G538" s="71"/>
      <c r="H538" s="71"/>
      <c r="I538" s="71"/>
      <c r="J538" s="13">
        <f>J539+J544+J542</f>
        <v>27732.299999999996</v>
      </c>
      <c r="K538" s="13">
        <f>K539+K544+K542</f>
        <v>28155.299999999996</v>
      </c>
      <c r="L538" s="13">
        <f>L539+L544+L542</f>
        <v>24537.299999999996</v>
      </c>
    </row>
    <row r="539" spans="1:12" ht="62.25">
      <c r="A539" s="103" t="s">
        <v>355</v>
      </c>
      <c r="B539" s="27" t="s">
        <v>216</v>
      </c>
      <c r="C539" s="27" t="s">
        <v>264</v>
      </c>
      <c r="D539" s="27" t="s">
        <v>404</v>
      </c>
      <c r="E539" s="27" t="s">
        <v>336</v>
      </c>
      <c r="F539" s="27"/>
      <c r="G539" s="27"/>
      <c r="H539" s="27"/>
      <c r="I539" s="27"/>
      <c r="J539" s="13">
        <f>J540+J541</f>
        <v>17015.199999999997</v>
      </c>
      <c r="K539" s="13">
        <f>K540+K541</f>
        <v>17438.199999999997</v>
      </c>
      <c r="L539" s="13">
        <f>L540+L541</f>
        <v>17438.199999999997</v>
      </c>
    </row>
    <row r="540" spans="1:12" ht="15">
      <c r="A540" s="15" t="s">
        <v>49</v>
      </c>
      <c r="B540" s="27" t="s">
        <v>216</v>
      </c>
      <c r="C540" s="27" t="s">
        <v>264</v>
      </c>
      <c r="D540" s="27" t="s">
        <v>404</v>
      </c>
      <c r="E540" s="27" t="s">
        <v>336</v>
      </c>
      <c r="F540" s="27" t="s">
        <v>203</v>
      </c>
      <c r="G540" s="27" t="s">
        <v>380</v>
      </c>
      <c r="H540" s="27" t="s">
        <v>128</v>
      </c>
      <c r="I540" s="27" t="s">
        <v>339</v>
      </c>
      <c r="J540" s="13">
        <f>17773.3+10.6+5350.9-J543</f>
        <v>16035.699999999995</v>
      </c>
      <c r="K540" s="13">
        <f>17773.3+32.5+5350.9-K543</f>
        <v>16057.599999999997</v>
      </c>
      <c r="L540" s="13">
        <f>17773.3+32.5+5350.9-L543</f>
        <v>16057.599999999997</v>
      </c>
    </row>
    <row r="541" spans="1:12" ht="30.75">
      <c r="A541" s="15" t="s">
        <v>189</v>
      </c>
      <c r="B541" s="27" t="s">
        <v>216</v>
      </c>
      <c r="C541" s="27" t="s">
        <v>264</v>
      </c>
      <c r="D541" s="27" t="s">
        <v>404</v>
      </c>
      <c r="E541" s="27" t="s">
        <v>336</v>
      </c>
      <c r="F541" s="27" t="s">
        <v>203</v>
      </c>
      <c r="G541" s="27" t="s">
        <v>380</v>
      </c>
      <c r="H541" s="27" t="s">
        <v>128</v>
      </c>
      <c r="I541" s="27" t="s">
        <v>425</v>
      </c>
      <c r="J541" s="13">
        <f>819.8+159.7</f>
        <v>979.5</v>
      </c>
      <c r="K541" s="13">
        <f>1105.6+275</f>
        <v>1380.6</v>
      </c>
      <c r="L541" s="13">
        <f>1105.6+275</f>
        <v>1380.6</v>
      </c>
    </row>
    <row r="542" spans="1:12" ht="78">
      <c r="A542" s="76" t="s">
        <v>601</v>
      </c>
      <c r="B542" s="27" t="s">
        <v>216</v>
      </c>
      <c r="C542" s="27" t="s">
        <v>264</v>
      </c>
      <c r="D542" s="27" t="s">
        <v>404</v>
      </c>
      <c r="E542" s="27" t="s">
        <v>347</v>
      </c>
      <c r="F542" s="27"/>
      <c r="G542" s="27"/>
      <c r="H542" s="27"/>
      <c r="I542" s="27"/>
      <c r="J542" s="13">
        <f>J543</f>
        <v>7099.1</v>
      </c>
      <c r="K542" s="13">
        <f>K543</f>
        <v>7099.1</v>
      </c>
      <c r="L542" s="13">
        <f>L543</f>
        <v>7099.1</v>
      </c>
    </row>
    <row r="543" spans="1:12" ht="15">
      <c r="A543" s="15" t="s">
        <v>49</v>
      </c>
      <c r="B543" s="27" t="s">
        <v>216</v>
      </c>
      <c r="C543" s="27" t="s">
        <v>264</v>
      </c>
      <c r="D543" s="27" t="s">
        <v>404</v>
      </c>
      <c r="E543" s="27" t="s">
        <v>347</v>
      </c>
      <c r="F543" s="27" t="s">
        <v>203</v>
      </c>
      <c r="G543" s="27" t="s">
        <v>380</v>
      </c>
      <c r="H543" s="27" t="s">
        <v>128</v>
      </c>
      <c r="I543" s="27" t="s">
        <v>339</v>
      </c>
      <c r="J543" s="13">
        <v>7099.1</v>
      </c>
      <c r="K543" s="13">
        <v>7099.1</v>
      </c>
      <c r="L543" s="13">
        <v>7099.1</v>
      </c>
    </row>
    <row r="544" spans="1:12" ht="15">
      <c r="A544" s="6" t="s">
        <v>253</v>
      </c>
      <c r="B544" s="27" t="s">
        <v>216</v>
      </c>
      <c r="C544" s="27" t="s">
        <v>264</v>
      </c>
      <c r="D544" s="27" t="s">
        <v>404</v>
      </c>
      <c r="E544" s="27" t="s">
        <v>334</v>
      </c>
      <c r="F544" s="27"/>
      <c r="G544" s="27"/>
      <c r="H544" s="27"/>
      <c r="I544" s="27"/>
      <c r="J544" s="13">
        <f>J545+J546</f>
        <v>3618</v>
      </c>
      <c r="K544" s="13">
        <f>K545+K546</f>
        <v>3618</v>
      </c>
      <c r="L544" s="13">
        <f>L545+L546</f>
        <v>0</v>
      </c>
    </row>
    <row r="545" spans="1:12" ht="15">
      <c r="A545" s="15" t="s">
        <v>49</v>
      </c>
      <c r="B545" s="27" t="s">
        <v>216</v>
      </c>
      <c r="C545" s="27" t="s">
        <v>264</v>
      </c>
      <c r="D545" s="27" t="s">
        <v>404</v>
      </c>
      <c r="E545" s="27" t="s">
        <v>334</v>
      </c>
      <c r="F545" s="27" t="s">
        <v>203</v>
      </c>
      <c r="G545" s="27" t="s">
        <v>380</v>
      </c>
      <c r="H545" s="27" t="s">
        <v>128</v>
      </c>
      <c r="I545" s="27" t="s">
        <v>339</v>
      </c>
      <c r="J545" s="13">
        <f>2778.8+839.2</f>
        <v>3618</v>
      </c>
      <c r="K545" s="13">
        <f>2778.8+839.2</f>
        <v>3618</v>
      </c>
      <c r="L545" s="13">
        <v>0</v>
      </c>
    </row>
    <row r="546" spans="1:12" ht="30.75">
      <c r="A546" s="15" t="s">
        <v>189</v>
      </c>
      <c r="B546" s="27" t="s">
        <v>216</v>
      </c>
      <c r="C546" s="27" t="s">
        <v>264</v>
      </c>
      <c r="D546" s="27" t="s">
        <v>404</v>
      </c>
      <c r="E546" s="27" t="s">
        <v>334</v>
      </c>
      <c r="F546" s="27" t="s">
        <v>203</v>
      </c>
      <c r="G546" s="27" t="s">
        <v>380</v>
      </c>
      <c r="H546" s="27" t="s">
        <v>128</v>
      </c>
      <c r="I546" s="27" t="s">
        <v>425</v>
      </c>
      <c r="J546" s="13">
        <v>0</v>
      </c>
      <c r="K546" s="13">
        <v>0</v>
      </c>
      <c r="L546" s="13">
        <v>0</v>
      </c>
    </row>
    <row r="547" spans="1:12" s="129" customFormat="1" ht="66.75">
      <c r="A547" s="82" t="s">
        <v>491</v>
      </c>
      <c r="B547" s="95" t="s">
        <v>170</v>
      </c>
      <c r="C547" s="95"/>
      <c r="D547" s="95"/>
      <c r="E547" s="95"/>
      <c r="F547" s="95"/>
      <c r="G547" s="101"/>
      <c r="H547" s="101"/>
      <c r="I547" s="101"/>
      <c r="J547" s="96">
        <f>J548+J565</f>
        <v>34088.600000000006</v>
      </c>
      <c r="K547" s="96">
        <f>K548+K565</f>
        <v>34966.59999999999</v>
      </c>
      <c r="L547" s="96">
        <f>L548+L565</f>
        <v>32640.9</v>
      </c>
    </row>
    <row r="548" spans="1:12" s="47" customFormat="1" ht="78" customHeight="1">
      <c r="A548" s="1" t="s">
        <v>263</v>
      </c>
      <c r="B548" s="71" t="s">
        <v>170</v>
      </c>
      <c r="C548" s="71" t="s">
        <v>500</v>
      </c>
      <c r="D548" s="71"/>
      <c r="E548" s="71"/>
      <c r="F548" s="71"/>
      <c r="G548" s="71"/>
      <c r="H548" s="71"/>
      <c r="I548" s="71"/>
      <c r="J548" s="42">
        <f>J549</f>
        <v>16689.300000000003</v>
      </c>
      <c r="K548" s="42">
        <f>K549</f>
        <v>17622.299999999996</v>
      </c>
      <c r="L548" s="42">
        <f>L549</f>
        <v>15822.300000000001</v>
      </c>
    </row>
    <row r="549" spans="1:12" s="47" customFormat="1" ht="62.25" customHeight="1">
      <c r="A549" s="106" t="s">
        <v>490</v>
      </c>
      <c r="B549" s="27" t="s">
        <v>170</v>
      </c>
      <c r="C549" s="27" t="s">
        <v>500</v>
      </c>
      <c r="D549" s="27" t="s">
        <v>380</v>
      </c>
      <c r="E549" s="27"/>
      <c r="F549" s="27"/>
      <c r="G549" s="27"/>
      <c r="H549" s="27"/>
      <c r="I549" s="27"/>
      <c r="J549" s="13">
        <f>J550+J555+J557+J559+J561+J553+J563</f>
        <v>16689.300000000003</v>
      </c>
      <c r="K549" s="13">
        <f>K550+K555+K557+K559+K561+K553+K563</f>
        <v>17622.299999999996</v>
      </c>
      <c r="L549" s="13">
        <f>L550+L555+L557+L559+L561+L553+L563</f>
        <v>15822.300000000001</v>
      </c>
    </row>
    <row r="550" spans="1:12" s="47" customFormat="1" ht="30.75">
      <c r="A550" s="6" t="s">
        <v>392</v>
      </c>
      <c r="B550" s="27" t="s">
        <v>170</v>
      </c>
      <c r="C550" s="27" t="s">
        <v>500</v>
      </c>
      <c r="D550" s="27" t="s">
        <v>380</v>
      </c>
      <c r="E550" s="27" t="s">
        <v>19</v>
      </c>
      <c r="F550" s="27"/>
      <c r="G550" s="27"/>
      <c r="H550" s="27"/>
      <c r="I550" s="27"/>
      <c r="J550" s="13">
        <f>J551+J552</f>
        <v>16064.7</v>
      </c>
      <c r="K550" s="13">
        <f>K551+K552</f>
        <v>16997.699999999997</v>
      </c>
      <c r="L550" s="13">
        <f>L551+L552</f>
        <v>15197.7</v>
      </c>
    </row>
    <row r="551" spans="1:12" s="47" customFormat="1" ht="30.75">
      <c r="A551" s="15" t="s">
        <v>189</v>
      </c>
      <c r="B551" s="27" t="s">
        <v>170</v>
      </c>
      <c r="C551" s="27" t="s">
        <v>500</v>
      </c>
      <c r="D551" s="27" t="s">
        <v>380</v>
      </c>
      <c r="E551" s="27" t="s">
        <v>19</v>
      </c>
      <c r="F551" s="27" t="s">
        <v>84</v>
      </c>
      <c r="G551" s="27" t="s">
        <v>380</v>
      </c>
      <c r="H551" s="27" t="s">
        <v>128</v>
      </c>
      <c r="I551" s="27" t="s">
        <v>425</v>
      </c>
      <c r="J551" s="13">
        <f>3695.4+11744.1</f>
        <v>15439.5</v>
      </c>
      <c r="K551" s="13">
        <f>3823+12958.3-279.4-129.4</f>
        <v>16372.499999999998</v>
      </c>
      <c r="L551" s="13">
        <f>3695.4+11285.9-279.4-129.4</f>
        <v>14572.5</v>
      </c>
    </row>
    <row r="552" spans="1:12" s="47" customFormat="1" ht="15">
      <c r="A552" s="15" t="s">
        <v>443</v>
      </c>
      <c r="B552" s="27" t="s">
        <v>170</v>
      </c>
      <c r="C552" s="27" t="s">
        <v>500</v>
      </c>
      <c r="D552" s="27" t="s">
        <v>380</v>
      </c>
      <c r="E552" s="27" t="s">
        <v>19</v>
      </c>
      <c r="F552" s="27" t="s">
        <v>84</v>
      </c>
      <c r="G552" s="27" t="s">
        <v>380</v>
      </c>
      <c r="H552" s="27" t="s">
        <v>128</v>
      </c>
      <c r="I552" s="27" t="s">
        <v>540</v>
      </c>
      <c r="J552" s="13">
        <f>575.2+50</f>
        <v>625.2</v>
      </c>
      <c r="K552" s="13">
        <v>625.2</v>
      </c>
      <c r="L552" s="13">
        <v>625.2</v>
      </c>
    </row>
    <row r="553" spans="1:12" s="47" customFormat="1" ht="15">
      <c r="A553" s="6" t="s">
        <v>233</v>
      </c>
      <c r="B553" s="27" t="s">
        <v>170</v>
      </c>
      <c r="C553" s="27" t="s">
        <v>500</v>
      </c>
      <c r="D553" s="27" t="s">
        <v>380</v>
      </c>
      <c r="E553" s="27" t="s">
        <v>349</v>
      </c>
      <c r="F553" s="27"/>
      <c r="G553" s="27"/>
      <c r="H553" s="27"/>
      <c r="I553" s="27"/>
      <c r="J553" s="13">
        <f>J554</f>
        <v>250</v>
      </c>
      <c r="K553" s="13">
        <f>K554</f>
        <v>250</v>
      </c>
      <c r="L553" s="13">
        <f>L554</f>
        <v>250</v>
      </c>
    </row>
    <row r="554" spans="1:12" s="47" customFormat="1" ht="30.75">
      <c r="A554" s="15" t="s">
        <v>189</v>
      </c>
      <c r="B554" s="27" t="s">
        <v>170</v>
      </c>
      <c r="C554" s="27" t="s">
        <v>500</v>
      </c>
      <c r="D554" s="27" t="s">
        <v>380</v>
      </c>
      <c r="E554" s="27" t="s">
        <v>349</v>
      </c>
      <c r="F554" s="27" t="s">
        <v>84</v>
      </c>
      <c r="G554" s="27" t="s">
        <v>380</v>
      </c>
      <c r="H554" s="27" t="s">
        <v>128</v>
      </c>
      <c r="I554" s="27" t="s">
        <v>425</v>
      </c>
      <c r="J554" s="13">
        <v>250</v>
      </c>
      <c r="K554" s="13">
        <v>250</v>
      </c>
      <c r="L554" s="13">
        <v>250</v>
      </c>
    </row>
    <row r="555" spans="1:12" ht="153" customHeight="1">
      <c r="A555" s="6" t="s">
        <v>273</v>
      </c>
      <c r="B555" s="27" t="s">
        <v>170</v>
      </c>
      <c r="C555" s="27" t="s">
        <v>500</v>
      </c>
      <c r="D555" s="27" t="s">
        <v>380</v>
      </c>
      <c r="E555" s="27" t="s">
        <v>385</v>
      </c>
      <c r="F555" s="27"/>
      <c r="G555" s="27"/>
      <c r="H555" s="27"/>
      <c r="I555" s="27"/>
      <c r="J555" s="13">
        <f>J556</f>
        <v>41.6</v>
      </c>
      <c r="K555" s="13">
        <f>K556</f>
        <v>41.6</v>
      </c>
      <c r="L555" s="13">
        <f>L556</f>
        <v>41.6</v>
      </c>
    </row>
    <row r="556" spans="1:12" ht="30.75">
      <c r="A556" s="15" t="s">
        <v>189</v>
      </c>
      <c r="B556" s="27" t="s">
        <v>170</v>
      </c>
      <c r="C556" s="27" t="s">
        <v>500</v>
      </c>
      <c r="D556" s="27" t="s">
        <v>380</v>
      </c>
      <c r="E556" s="27" t="s">
        <v>385</v>
      </c>
      <c r="F556" s="27" t="s">
        <v>84</v>
      </c>
      <c r="G556" s="27" t="s">
        <v>301</v>
      </c>
      <c r="H556" s="27" t="s">
        <v>260</v>
      </c>
      <c r="I556" s="27" t="s">
        <v>425</v>
      </c>
      <c r="J556" s="13">
        <v>41.6</v>
      </c>
      <c r="K556" s="13">
        <v>41.6</v>
      </c>
      <c r="L556" s="13">
        <v>41.6</v>
      </c>
    </row>
    <row r="557" spans="1:12" ht="108.75">
      <c r="A557" s="6" t="s">
        <v>449</v>
      </c>
      <c r="B557" s="27" t="s">
        <v>170</v>
      </c>
      <c r="C557" s="27" t="s">
        <v>500</v>
      </c>
      <c r="D557" s="27" t="s">
        <v>380</v>
      </c>
      <c r="E557" s="27" t="s">
        <v>38</v>
      </c>
      <c r="F557" s="27"/>
      <c r="G557" s="27"/>
      <c r="H557" s="27"/>
      <c r="I557" s="27"/>
      <c r="J557" s="13">
        <f>J558</f>
        <v>66</v>
      </c>
      <c r="K557" s="13">
        <f>K558</f>
        <v>66</v>
      </c>
      <c r="L557" s="13">
        <f>L558</f>
        <v>66</v>
      </c>
    </row>
    <row r="558" spans="1:12" ht="30.75">
      <c r="A558" s="15" t="s">
        <v>189</v>
      </c>
      <c r="B558" s="27" t="s">
        <v>170</v>
      </c>
      <c r="C558" s="27" t="s">
        <v>500</v>
      </c>
      <c r="D558" s="27" t="s">
        <v>380</v>
      </c>
      <c r="E558" s="27" t="s">
        <v>38</v>
      </c>
      <c r="F558" s="27" t="s">
        <v>84</v>
      </c>
      <c r="G558" s="27" t="s">
        <v>380</v>
      </c>
      <c r="H558" s="27" t="s">
        <v>128</v>
      </c>
      <c r="I558" s="27" t="s">
        <v>425</v>
      </c>
      <c r="J558" s="13">
        <v>66</v>
      </c>
      <c r="K558" s="13">
        <v>66</v>
      </c>
      <c r="L558" s="13">
        <v>66</v>
      </c>
    </row>
    <row r="559" spans="1:12" ht="93" customHeight="1">
      <c r="A559" s="6" t="s">
        <v>55</v>
      </c>
      <c r="B559" s="27" t="s">
        <v>170</v>
      </c>
      <c r="C559" s="27" t="s">
        <v>500</v>
      </c>
      <c r="D559" s="27" t="s">
        <v>380</v>
      </c>
      <c r="E559" s="27" t="s">
        <v>444</v>
      </c>
      <c r="F559" s="27"/>
      <c r="G559" s="27"/>
      <c r="H559" s="27"/>
      <c r="I559" s="27"/>
      <c r="J559" s="13">
        <f>J560</f>
        <v>267</v>
      </c>
      <c r="K559" s="13">
        <f>K560</f>
        <v>267</v>
      </c>
      <c r="L559" s="13">
        <f>L560</f>
        <v>267</v>
      </c>
    </row>
    <row r="560" spans="1:12" s="131" customFormat="1" ht="30.75">
      <c r="A560" s="15" t="s">
        <v>189</v>
      </c>
      <c r="B560" s="27" t="s">
        <v>170</v>
      </c>
      <c r="C560" s="27" t="s">
        <v>500</v>
      </c>
      <c r="D560" s="27" t="s">
        <v>380</v>
      </c>
      <c r="E560" s="27" t="s">
        <v>444</v>
      </c>
      <c r="F560" s="27" t="s">
        <v>84</v>
      </c>
      <c r="G560" s="27" t="s">
        <v>380</v>
      </c>
      <c r="H560" s="27" t="s">
        <v>128</v>
      </c>
      <c r="I560" s="27" t="s">
        <v>425</v>
      </c>
      <c r="J560" s="13">
        <f>14+253</f>
        <v>267</v>
      </c>
      <c r="K560" s="13">
        <f>14+253</f>
        <v>267</v>
      </c>
      <c r="L560" s="13">
        <f>14+253</f>
        <v>267</v>
      </c>
    </row>
    <row r="561" spans="1:12" ht="30.75">
      <c r="A561" s="6" t="s">
        <v>35</v>
      </c>
      <c r="B561" s="27" t="s">
        <v>170</v>
      </c>
      <c r="C561" s="27" t="s">
        <v>500</v>
      </c>
      <c r="D561" s="27" t="s">
        <v>380</v>
      </c>
      <c r="E561" s="27" t="s">
        <v>497</v>
      </c>
      <c r="F561" s="27"/>
      <c r="G561" s="27"/>
      <c r="H561" s="27"/>
      <c r="I561" s="27"/>
      <c r="J561" s="13">
        <f>J562</f>
        <v>0</v>
      </c>
      <c r="K561" s="13">
        <f>K562</f>
        <v>0</v>
      </c>
      <c r="L561" s="13">
        <f>L562</f>
        <v>0</v>
      </c>
    </row>
    <row r="562" spans="1:12" ht="30.75">
      <c r="A562" s="15" t="s">
        <v>189</v>
      </c>
      <c r="B562" s="27" t="s">
        <v>170</v>
      </c>
      <c r="C562" s="27" t="s">
        <v>500</v>
      </c>
      <c r="D562" s="27" t="s">
        <v>380</v>
      </c>
      <c r="E562" s="27" t="s">
        <v>497</v>
      </c>
      <c r="F562" s="27" t="s">
        <v>84</v>
      </c>
      <c r="G562" s="27" t="s">
        <v>380</v>
      </c>
      <c r="H562" s="27" t="s">
        <v>128</v>
      </c>
      <c r="I562" s="27" t="s">
        <v>425</v>
      </c>
      <c r="J562" s="141"/>
      <c r="K562" s="13"/>
      <c r="L562" s="13"/>
    </row>
    <row r="563" spans="1:12" ht="15">
      <c r="A563" s="6" t="s">
        <v>253</v>
      </c>
      <c r="B563" s="27" t="s">
        <v>170</v>
      </c>
      <c r="C563" s="27" t="s">
        <v>500</v>
      </c>
      <c r="D563" s="27" t="s">
        <v>380</v>
      </c>
      <c r="E563" s="27" t="s">
        <v>334</v>
      </c>
      <c r="F563" s="27"/>
      <c r="G563" s="27"/>
      <c r="H563" s="27"/>
      <c r="I563" s="27"/>
      <c r="J563" s="13">
        <f>J564</f>
        <v>0</v>
      </c>
      <c r="K563" s="13">
        <f>K564</f>
        <v>0</v>
      </c>
      <c r="L563" s="13">
        <f>L564</f>
        <v>0</v>
      </c>
    </row>
    <row r="564" spans="1:12" ht="30.75">
      <c r="A564" s="15" t="s">
        <v>189</v>
      </c>
      <c r="B564" s="27" t="s">
        <v>170</v>
      </c>
      <c r="C564" s="27" t="s">
        <v>500</v>
      </c>
      <c r="D564" s="27" t="s">
        <v>380</v>
      </c>
      <c r="E564" s="27" t="s">
        <v>334</v>
      </c>
      <c r="F564" s="27" t="s">
        <v>84</v>
      </c>
      <c r="G564" s="27" t="s">
        <v>380</v>
      </c>
      <c r="H564" s="27" t="s">
        <v>128</v>
      </c>
      <c r="I564" s="27" t="s">
        <v>425</v>
      </c>
      <c r="J564" s="13"/>
      <c r="K564" s="13"/>
      <c r="L564" s="13"/>
    </row>
    <row r="565" spans="1:12" s="47" customFormat="1" ht="30.75">
      <c r="A565" s="1" t="s">
        <v>190</v>
      </c>
      <c r="B565" s="71" t="s">
        <v>170</v>
      </c>
      <c r="C565" s="71" t="s">
        <v>359</v>
      </c>
      <c r="D565" s="71"/>
      <c r="E565" s="71"/>
      <c r="F565" s="71"/>
      <c r="G565" s="71"/>
      <c r="H565" s="71"/>
      <c r="I565" s="71"/>
      <c r="J565" s="42">
        <f>J566</f>
        <v>17399.3</v>
      </c>
      <c r="K565" s="42">
        <f>K566</f>
        <v>17344.3</v>
      </c>
      <c r="L565" s="42">
        <f>L566</f>
        <v>16818.6</v>
      </c>
    </row>
    <row r="566" spans="1:12" s="47" customFormat="1" ht="93">
      <c r="A566" s="106" t="s">
        <v>377</v>
      </c>
      <c r="B566" s="27" t="s">
        <v>170</v>
      </c>
      <c r="C566" s="27" t="s">
        <v>359</v>
      </c>
      <c r="D566" s="27" t="s">
        <v>380</v>
      </c>
      <c r="E566" s="27"/>
      <c r="F566" s="71"/>
      <c r="G566" s="71"/>
      <c r="H566" s="71"/>
      <c r="I566" s="71"/>
      <c r="J566" s="13">
        <f>J567+J569+J571</f>
        <v>17399.3</v>
      </c>
      <c r="K566" s="13">
        <f>K567+K569+K571</f>
        <v>17344.3</v>
      </c>
      <c r="L566" s="13">
        <f>L567+L569+L571</f>
        <v>16818.6</v>
      </c>
    </row>
    <row r="567" spans="1:12" ht="30.75">
      <c r="A567" s="6" t="s">
        <v>392</v>
      </c>
      <c r="B567" s="27" t="s">
        <v>170</v>
      </c>
      <c r="C567" s="27" t="s">
        <v>359</v>
      </c>
      <c r="D567" s="27" t="s">
        <v>380</v>
      </c>
      <c r="E567" s="27" t="s">
        <v>19</v>
      </c>
      <c r="F567" s="27"/>
      <c r="G567" s="27"/>
      <c r="H567" s="27"/>
      <c r="I567" s="27"/>
      <c r="J567" s="13">
        <f>J568</f>
        <v>11710.3</v>
      </c>
      <c r="K567" s="13">
        <f>K568</f>
        <v>11655.3</v>
      </c>
      <c r="L567" s="13">
        <f>L568</f>
        <v>11655.3</v>
      </c>
    </row>
    <row r="568" spans="1:12" ht="15">
      <c r="A568" s="15" t="s">
        <v>49</v>
      </c>
      <c r="B568" s="27" t="s">
        <v>170</v>
      </c>
      <c r="C568" s="27" t="s">
        <v>359</v>
      </c>
      <c r="D568" s="27" t="s">
        <v>380</v>
      </c>
      <c r="E568" s="27" t="s">
        <v>19</v>
      </c>
      <c r="F568" s="27" t="s">
        <v>84</v>
      </c>
      <c r="G568" s="27" t="s">
        <v>380</v>
      </c>
      <c r="H568" s="27" t="s">
        <v>128</v>
      </c>
      <c r="I568" s="27" t="s">
        <v>339</v>
      </c>
      <c r="J568" s="13">
        <f>12925.6+55+3893-J570</f>
        <v>11710.3</v>
      </c>
      <c r="K568" s="13">
        <f>16818.6-K570</f>
        <v>11655.3</v>
      </c>
      <c r="L568" s="13">
        <f>16818.6-L570</f>
        <v>11655.3</v>
      </c>
    </row>
    <row r="569" spans="1:12" ht="78">
      <c r="A569" s="76" t="s">
        <v>601</v>
      </c>
      <c r="B569" s="27" t="s">
        <v>170</v>
      </c>
      <c r="C569" s="27" t="s">
        <v>359</v>
      </c>
      <c r="D569" s="27" t="s">
        <v>380</v>
      </c>
      <c r="E569" s="27" t="s">
        <v>347</v>
      </c>
      <c r="F569" s="27"/>
      <c r="G569" s="27"/>
      <c r="H569" s="27"/>
      <c r="I569" s="27"/>
      <c r="J569" s="13">
        <f>J570</f>
        <v>5163.3</v>
      </c>
      <c r="K569" s="13">
        <f>K570</f>
        <v>5163.3</v>
      </c>
      <c r="L569" s="13">
        <f>L570</f>
        <v>5163.3</v>
      </c>
    </row>
    <row r="570" spans="1:12" ht="15">
      <c r="A570" s="15" t="s">
        <v>49</v>
      </c>
      <c r="B570" s="27" t="s">
        <v>170</v>
      </c>
      <c r="C570" s="27" t="s">
        <v>359</v>
      </c>
      <c r="D570" s="27" t="s">
        <v>380</v>
      </c>
      <c r="E570" s="27" t="s">
        <v>347</v>
      </c>
      <c r="F570" s="27" t="s">
        <v>84</v>
      </c>
      <c r="G570" s="27" t="s">
        <v>380</v>
      </c>
      <c r="H570" s="27" t="s">
        <v>128</v>
      </c>
      <c r="I570" s="27" t="s">
        <v>339</v>
      </c>
      <c r="J570" s="13">
        <v>5163.3</v>
      </c>
      <c r="K570" s="13">
        <v>5163.3</v>
      </c>
      <c r="L570" s="13">
        <v>5163.3</v>
      </c>
    </row>
    <row r="571" spans="1:12" ht="78">
      <c r="A571" s="6" t="s">
        <v>448</v>
      </c>
      <c r="B571" s="27" t="s">
        <v>170</v>
      </c>
      <c r="C571" s="27" t="s">
        <v>359</v>
      </c>
      <c r="D571" s="27" t="s">
        <v>380</v>
      </c>
      <c r="E571" s="27" t="s">
        <v>118</v>
      </c>
      <c r="F571" s="22"/>
      <c r="G571" s="27"/>
      <c r="H571" s="27"/>
      <c r="I571" s="27"/>
      <c r="J571" s="13">
        <f>J572</f>
        <v>525.7</v>
      </c>
      <c r="K571" s="13">
        <f>K572</f>
        <v>525.7</v>
      </c>
      <c r="L571" s="13">
        <f>L572</f>
        <v>0</v>
      </c>
    </row>
    <row r="572" spans="1:12" ht="15">
      <c r="A572" s="15" t="s">
        <v>49</v>
      </c>
      <c r="B572" s="27" t="s">
        <v>170</v>
      </c>
      <c r="C572" s="27" t="s">
        <v>359</v>
      </c>
      <c r="D572" s="27" t="s">
        <v>380</v>
      </c>
      <c r="E572" s="27" t="s">
        <v>118</v>
      </c>
      <c r="F572" s="22">
        <v>801</v>
      </c>
      <c r="G572" s="27" t="s">
        <v>380</v>
      </c>
      <c r="H572" s="27" t="s">
        <v>128</v>
      </c>
      <c r="I572" s="27" t="s">
        <v>339</v>
      </c>
      <c r="J572" s="13">
        <v>525.7</v>
      </c>
      <c r="K572" s="13">
        <v>525.7</v>
      </c>
      <c r="L572" s="13">
        <v>0</v>
      </c>
    </row>
    <row r="573" spans="1:12" ht="53.25" customHeight="1">
      <c r="A573" s="82" t="s">
        <v>389</v>
      </c>
      <c r="B573" s="95" t="s">
        <v>407</v>
      </c>
      <c r="C573" s="95"/>
      <c r="D573" s="95"/>
      <c r="E573" s="95"/>
      <c r="F573" s="27"/>
      <c r="G573" s="27"/>
      <c r="H573" s="27"/>
      <c r="I573" s="27"/>
      <c r="J573" s="42">
        <f>J574+J578</f>
        <v>6285</v>
      </c>
      <c r="K573" s="42">
        <f>K574+K578</f>
        <v>4497.1</v>
      </c>
      <c r="L573" s="42">
        <f>L574+L578</f>
        <v>4497.1</v>
      </c>
    </row>
    <row r="574" spans="1:12" ht="55.5" customHeight="1">
      <c r="A574" s="1" t="s">
        <v>246</v>
      </c>
      <c r="B574" s="71" t="s">
        <v>407</v>
      </c>
      <c r="C574" s="71" t="s">
        <v>500</v>
      </c>
      <c r="D574" s="71"/>
      <c r="E574" s="71"/>
      <c r="F574" s="27"/>
      <c r="G574" s="27"/>
      <c r="H574" s="27"/>
      <c r="I574" s="27"/>
      <c r="J574" s="42">
        <f aca="true" t="shared" si="64" ref="J574:L576">J575</f>
        <v>2742.9</v>
      </c>
      <c r="K574" s="42">
        <f t="shared" si="64"/>
        <v>1423.3000000000002</v>
      </c>
      <c r="L574" s="42">
        <f t="shared" si="64"/>
        <v>1423.3000000000002</v>
      </c>
    </row>
    <row r="575" spans="1:12" ht="62.25">
      <c r="A575" s="106" t="s">
        <v>398</v>
      </c>
      <c r="B575" s="27" t="s">
        <v>407</v>
      </c>
      <c r="C575" s="27" t="s">
        <v>500</v>
      </c>
      <c r="D575" s="27" t="s">
        <v>464</v>
      </c>
      <c r="E575" s="27"/>
      <c r="F575" s="71"/>
      <c r="G575" s="71"/>
      <c r="H575" s="71"/>
      <c r="I575" s="71"/>
      <c r="J575" s="13">
        <f t="shared" si="64"/>
        <v>2742.9</v>
      </c>
      <c r="K575" s="13">
        <f t="shared" si="64"/>
        <v>1423.3000000000002</v>
      </c>
      <c r="L575" s="13">
        <f t="shared" si="64"/>
        <v>1423.3000000000002</v>
      </c>
    </row>
    <row r="576" spans="1:12" ht="30.75">
      <c r="A576" s="6" t="s">
        <v>145</v>
      </c>
      <c r="B576" s="27" t="s">
        <v>407</v>
      </c>
      <c r="C576" s="27" t="s">
        <v>500</v>
      </c>
      <c r="D576" s="27" t="s">
        <v>464</v>
      </c>
      <c r="E576" s="27" t="s">
        <v>427</v>
      </c>
      <c r="F576" s="27"/>
      <c r="G576" s="27"/>
      <c r="H576" s="27"/>
      <c r="I576" s="27"/>
      <c r="J576" s="13">
        <f t="shared" si="64"/>
        <v>2742.9</v>
      </c>
      <c r="K576" s="13">
        <f t="shared" si="64"/>
        <v>1423.3000000000002</v>
      </c>
      <c r="L576" s="13">
        <f t="shared" si="64"/>
        <v>1423.3000000000002</v>
      </c>
    </row>
    <row r="577" spans="1:12" ht="30.75">
      <c r="A577" s="15" t="s">
        <v>189</v>
      </c>
      <c r="B577" s="27" t="s">
        <v>407</v>
      </c>
      <c r="C577" s="27" t="s">
        <v>500</v>
      </c>
      <c r="D577" s="27" t="s">
        <v>464</v>
      </c>
      <c r="E577" s="27" t="s">
        <v>427</v>
      </c>
      <c r="F577" s="27" t="s">
        <v>84</v>
      </c>
      <c r="G577" s="27" t="s">
        <v>111</v>
      </c>
      <c r="H577" s="27" t="s">
        <v>69</v>
      </c>
      <c r="I577" s="27" t="s">
        <v>425</v>
      </c>
      <c r="J577" s="13">
        <f>2493.5+249.4</f>
        <v>2742.9</v>
      </c>
      <c r="K577" s="13">
        <f>1293.9+129.4</f>
        <v>1423.3000000000002</v>
      </c>
      <c r="L577" s="13">
        <f>1293.9+129.4</f>
        <v>1423.3000000000002</v>
      </c>
    </row>
    <row r="578" spans="1:12" ht="46.5">
      <c r="A578" s="1" t="s">
        <v>481</v>
      </c>
      <c r="B578" s="71" t="s">
        <v>407</v>
      </c>
      <c r="C578" s="71" t="s">
        <v>359</v>
      </c>
      <c r="D578" s="71"/>
      <c r="E578" s="71"/>
      <c r="F578" s="27"/>
      <c r="G578" s="27"/>
      <c r="H578" s="27"/>
      <c r="I578" s="27"/>
      <c r="J578" s="42">
        <f aca="true" t="shared" si="65" ref="J578:L580">J579</f>
        <v>3542.1</v>
      </c>
      <c r="K578" s="42">
        <f t="shared" si="65"/>
        <v>3073.8</v>
      </c>
      <c r="L578" s="42">
        <f t="shared" si="65"/>
        <v>3073.8</v>
      </c>
    </row>
    <row r="579" spans="1:12" ht="62.25">
      <c r="A579" s="106" t="s">
        <v>398</v>
      </c>
      <c r="B579" s="27" t="s">
        <v>407</v>
      </c>
      <c r="C579" s="27" t="s">
        <v>359</v>
      </c>
      <c r="D579" s="27" t="s">
        <v>464</v>
      </c>
      <c r="E579" s="27"/>
      <c r="F579" s="27"/>
      <c r="G579" s="27"/>
      <c r="H579" s="27"/>
      <c r="I579" s="27"/>
      <c r="J579" s="13">
        <f t="shared" si="65"/>
        <v>3542.1</v>
      </c>
      <c r="K579" s="13">
        <f t="shared" si="65"/>
        <v>3073.8</v>
      </c>
      <c r="L579" s="13">
        <f t="shared" si="65"/>
        <v>3073.8</v>
      </c>
    </row>
    <row r="580" spans="1:12" ht="30.75">
      <c r="A580" s="6" t="s">
        <v>48</v>
      </c>
      <c r="B580" s="27" t="s">
        <v>407</v>
      </c>
      <c r="C580" s="27" t="s">
        <v>359</v>
      </c>
      <c r="D580" s="27" t="s">
        <v>464</v>
      </c>
      <c r="E580" s="27" t="s">
        <v>302</v>
      </c>
      <c r="F580" s="27"/>
      <c r="G580" s="27"/>
      <c r="H580" s="27"/>
      <c r="I580" s="27"/>
      <c r="J580" s="13">
        <f t="shared" si="65"/>
        <v>3542.1</v>
      </c>
      <c r="K580" s="13">
        <f t="shared" si="65"/>
        <v>3073.8</v>
      </c>
      <c r="L580" s="13">
        <f t="shared" si="65"/>
        <v>3073.8</v>
      </c>
    </row>
    <row r="581" spans="1:12" ht="30.75">
      <c r="A581" s="15" t="s">
        <v>189</v>
      </c>
      <c r="B581" s="27" t="s">
        <v>407</v>
      </c>
      <c r="C581" s="27" t="s">
        <v>359</v>
      </c>
      <c r="D581" s="27" t="s">
        <v>464</v>
      </c>
      <c r="E581" s="27" t="s">
        <v>302</v>
      </c>
      <c r="F581" s="27" t="s">
        <v>84</v>
      </c>
      <c r="G581" s="27" t="s">
        <v>111</v>
      </c>
      <c r="H581" s="27" t="s">
        <v>69</v>
      </c>
      <c r="I581" s="27" t="s">
        <v>425</v>
      </c>
      <c r="J581" s="13">
        <f>3220.1+322</f>
        <v>3542.1</v>
      </c>
      <c r="K581" s="13">
        <f>2794.4+279.4</f>
        <v>3073.8</v>
      </c>
      <c r="L581" s="13">
        <f>2794.4+279.4</f>
        <v>3073.8</v>
      </c>
    </row>
    <row r="582" spans="1:12" ht="66.75">
      <c r="A582" s="82" t="s">
        <v>386</v>
      </c>
      <c r="B582" s="95" t="s">
        <v>518</v>
      </c>
      <c r="C582" s="95"/>
      <c r="D582" s="95"/>
      <c r="E582" s="95"/>
      <c r="F582" s="27"/>
      <c r="G582" s="27"/>
      <c r="H582" s="27"/>
      <c r="I582" s="27"/>
      <c r="J582" s="42">
        <f>J583+J590</f>
        <v>600</v>
      </c>
      <c r="K582" s="42">
        <f>K583</f>
        <v>656.5999999999999</v>
      </c>
      <c r="L582" s="42">
        <f>L583</f>
        <v>0</v>
      </c>
    </row>
    <row r="583" spans="1:12" ht="46.5">
      <c r="A583" s="106" t="s">
        <v>530</v>
      </c>
      <c r="B583" s="27" t="s">
        <v>518</v>
      </c>
      <c r="C583" s="27" t="s">
        <v>264</v>
      </c>
      <c r="D583" s="27" t="s">
        <v>395</v>
      </c>
      <c r="E583" s="27"/>
      <c r="F583" s="27"/>
      <c r="G583" s="27"/>
      <c r="H583" s="27"/>
      <c r="I583" s="27"/>
      <c r="J583" s="13">
        <f>J586+J584+J588</f>
        <v>0</v>
      </c>
      <c r="K583" s="13">
        <f>K586+K584+K588</f>
        <v>656.5999999999999</v>
      </c>
      <c r="L583" s="13">
        <f>L586+L584+L588</f>
        <v>0</v>
      </c>
    </row>
    <row r="584" spans="1:12" ht="108.75">
      <c r="A584" s="106" t="s">
        <v>41</v>
      </c>
      <c r="B584" s="27" t="s">
        <v>518</v>
      </c>
      <c r="C584" s="27" t="s">
        <v>264</v>
      </c>
      <c r="D584" s="27" t="s">
        <v>395</v>
      </c>
      <c r="E584" s="27" t="s">
        <v>26</v>
      </c>
      <c r="F584" s="27"/>
      <c r="G584" s="27"/>
      <c r="H584" s="27"/>
      <c r="I584" s="27"/>
      <c r="J584" s="13">
        <v>0</v>
      </c>
      <c r="K584" s="13">
        <v>0</v>
      </c>
      <c r="L584" s="13">
        <v>0</v>
      </c>
    </row>
    <row r="585" spans="1:12" ht="15">
      <c r="A585" s="15" t="s">
        <v>506</v>
      </c>
      <c r="B585" s="27" t="s">
        <v>518</v>
      </c>
      <c r="C585" s="27" t="s">
        <v>264</v>
      </c>
      <c r="D585" s="27" t="s">
        <v>395</v>
      </c>
      <c r="E585" s="27" t="s">
        <v>26</v>
      </c>
      <c r="F585" s="27" t="s">
        <v>84</v>
      </c>
      <c r="G585" s="27" t="s">
        <v>111</v>
      </c>
      <c r="H585" s="27" t="s">
        <v>380</v>
      </c>
      <c r="I585" s="27" t="s">
        <v>331</v>
      </c>
      <c r="J585" s="13">
        <v>0</v>
      </c>
      <c r="K585" s="13">
        <v>0</v>
      </c>
      <c r="L585" s="13">
        <v>0</v>
      </c>
    </row>
    <row r="586" spans="1:12" ht="81" customHeight="1">
      <c r="A586" s="6" t="s">
        <v>422</v>
      </c>
      <c r="B586" s="27" t="s">
        <v>518</v>
      </c>
      <c r="C586" s="27" t="s">
        <v>264</v>
      </c>
      <c r="D586" s="27" t="s">
        <v>395</v>
      </c>
      <c r="E586" s="27" t="s">
        <v>361</v>
      </c>
      <c r="F586" s="27"/>
      <c r="G586" s="27"/>
      <c r="H586" s="27"/>
      <c r="I586" s="27"/>
      <c r="J586" s="13">
        <f>J587</f>
        <v>0</v>
      </c>
      <c r="K586" s="13">
        <f>K587</f>
        <v>630.3</v>
      </c>
      <c r="L586" s="13">
        <f>L587</f>
        <v>0</v>
      </c>
    </row>
    <row r="587" spans="1:12" ht="15">
      <c r="A587" s="15" t="s">
        <v>506</v>
      </c>
      <c r="B587" s="27" t="s">
        <v>518</v>
      </c>
      <c r="C587" s="27" t="s">
        <v>264</v>
      </c>
      <c r="D587" s="27" t="s">
        <v>395</v>
      </c>
      <c r="E587" s="27" t="s">
        <v>361</v>
      </c>
      <c r="F587" s="27" t="s">
        <v>84</v>
      </c>
      <c r="G587" s="27" t="s">
        <v>111</v>
      </c>
      <c r="H587" s="27" t="s">
        <v>380</v>
      </c>
      <c r="I587" s="27" t="s">
        <v>331</v>
      </c>
      <c r="J587" s="13">
        <v>0</v>
      </c>
      <c r="K587" s="13">
        <v>630.3</v>
      </c>
      <c r="L587" s="13">
        <v>0</v>
      </c>
    </row>
    <row r="588" spans="1:12" ht="30.75">
      <c r="A588" s="76" t="s">
        <v>595</v>
      </c>
      <c r="B588" s="79" t="s">
        <v>518</v>
      </c>
      <c r="C588" s="79" t="s">
        <v>264</v>
      </c>
      <c r="D588" s="27" t="s">
        <v>395</v>
      </c>
      <c r="E588" s="79" t="s">
        <v>594</v>
      </c>
      <c r="F588" s="27"/>
      <c r="G588" s="27"/>
      <c r="H588" s="27"/>
      <c r="I588" s="27"/>
      <c r="J588" s="13">
        <f>J589</f>
        <v>0</v>
      </c>
      <c r="K588" s="13">
        <f>K589</f>
        <v>26.3</v>
      </c>
      <c r="L588" s="13">
        <f>L589</f>
        <v>0</v>
      </c>
    </row>
    <row r="589" spans="1:12" ht="30.75">
      <c r="A589" s="15" t="s">
        <v>189</v>
      </c>
      <c r="B589" s="79" t="s">
        <v>518</v>
      </c>
      <c r="C589" s="79" t="s">
        <v>264</v>
      </c>
      <c r="D589" s="27" t="s">
        <v>395</v>
      </c>
      <c r="E589" s="79" t="s">
        <v>594</v>
      </c>
      <c r="F589" s="79" t="s">
        <v>84</v>
      </c>
      <c r="G589" s="79" t="s">
        <v>111</v>
      </c>
      <c r="H589" s="79" t="s">
        <v>380</v>
      </c>
      <c r="I589" s="79" t="s">
        <v>425</v>
      </c>
      <c r="J589" s="13">
        <v>0</v>
      </c>
      <c r="K589" s="13">
        <v>26.3</v>
      </c>
      <c r="L589" s="13">
        <v>0</v>
      </c>
    </row>
    <row r="590" spans="1:12" ht="30.75">
      <c r="A590" s="76" t="s">
        <v>596</v>
      </c>
      <c r="B590" s="79" t="s">
        <v>597</v>
      </c>
      <c r="C590" s="79" t="s">
        <v>264</v>
      </c>
      <c r="D590" s="79" t="s">
        <v>69</v>
      </c>
      <c r="E590" s="79"/>
      <c r="F590" s="79"/>
      <c r="G590" s="79"/>
      <c r="H590" s="79"/>
      <c r="I590" s="79"/>
      <c r="J590" s="13">
        <f aca="true" t="shared" si="66" ref="J590:L591">J591</f>
        <v>600</v>
      </c>
      <c r="K590" s="13">
        <f t="shared" si="66"/>
        <v>0</v>
      </c>
      <c r="L590" s="13">
        <f t="shared" si="66"/>
        <v>0</v>
      </c>
    </row>
    <row r="591" spans="1:12" ht="15">
      <c r="A591" s="76" t="s">
        <v>598</v>
      </c>
      <c r="B591" s="79" t="s">
        <v>518</v>
      </c>
      <c r="C591" s="79" t="s">
        <v>264</v>
      </c>
      <c r="D591" s="79" t="s">
        <v>69</v>
      </c>
      <c r="E591" s="79" t="s">
        <v>599</v>
      </c>
      <c r="F591" s="79"/>
      <c r="G591" s="79"/>
      <c r="H591" s="79"/>
      <c r="I591" s="79"/>
      <c r="J591" s="13">
        <f t="shared" si="66"/>
        <v>600</v>
      </c>
      <c r="K591" s="13">
        <f t="shared" si="66"/>
        <v>0</v>
      </c>
      <c r="L591" s="13">
        <f t="shared" si="66"/>
        <v>0</v>
      </c>
    </row>
    <row r="592" spans="1:12" ht="30.75">
      <c r="A592" s="15" t="s">
        <v>189</v>
      </c>
      <c r="B592" s="79" t="s">
        <v>518</v>
      </c>
      <c r="C592" s="79" t="s">
        <v>264</v>
      </c>
      <c r="D592" s="79" t="s">
        <v>69</v>
      </c>
      <c r="E592" s="79" t="s">
        <v>599</v>
      </c>
      <c r="F592" s="79" t="s">
        <v>84</v>
      </c>
      <c r="G592" s="79" t="s">
        <v>111</v>
      </c>
      <c r="H592" s="79" t="s">
        <v>380</v>
      </c>
      <c r="I592" s="79" t="s">
        <v>425</v>
      </c>
      <c r="J592" s="13">
        <v>600</v>
      </c>
      <c r="K592" s="13">
        <v>0</v>
      </c>
      <c r="L592" s="13">
        <v>0</v>
      </c>
    </row>
    <row r="593" spans="1:12" ht="66.75">
      <c r="A593" s="115" t="s">
        <v>474</v>
      </c>
      <c r="B593" s="95" t="s">
        <v>33</v>
      </c>
      <c r="C593" s="95"/>
      <c r="D593" s="95"/>
      <c r="E593" s="95"/>
      <c r="F593" s="95"/>
      <c r="G593" s="95"/>
      <c r="H593" s="95"/>
      <c r="I593" s="95"/>
      <c r="J593" s="96">
        <f>J595+J598</f>
        <v>6689</v>
      </c>
      <c r="K593" s="96">
        <f>K595+K598</f>
        <v>291.9</v>
      </c>
      <c r="L593" s="96">
        <f>L595+L598</f>
        <v>225.3</v>
      </c>
    </row>
    <row r="594" spans="1:12" ht="50.25">
      <c r="A594" s="115" t="s">
        <v>627</v>
      </c>
      <c r="B594" s="95" t="s">
        <v>33</v>
      </c>
      <c r="C594" s="95" t="s">
        <v>500</v>
      </c>
      <c r="D594" s="95"/>
      <c r="E594" s="95"/>
      <c r="F594" s="95"/>
      <c r="G594" s="95"/>
      <c r="H594" s="95"/>
      <c r="I594" s="95"/>
      <c r="J594" s="96">
        <f>J595</f>
        <v>311</v>
      </c>
      <c r="K594" s="96">
        <f>K595</f>
        <v>291.9</v>
      </c>
      <c r="L594" s="96">
        <f>L595</f>
        <v>225.3</v>
      </c>
    </row>
    <row r="595" spans="1:12" ht="44.25" customHeight="1">
      <c r="A595" s="7" t="s">
        <v>135</v>
      </c>
      <c r="B595" s="27" t="s">
        <v>33</v>
      </c>
      <c r="C595" s="27" t="s">
        <v>500</v>
      </c>
      <c r="D595" s="27" t="s">
        <v>380</v>
      </c>
      <c r="E595" s="27"/>
      <c r="F595" s="71"/>
      <c r="G595" s="71"/>
      <c r="H595" s="71"/>
      <c r="I595" s="71"/>
      <c r="J595" s="13">
        <f aca="true" t="shared" si="67" ref="J595:L596">J596</f>
        <v>311</v>
      </c>
      <c r="K595" s="13">
        <f t="shared" si="67"/>
        <v>291.9</v>
      </c>
      <c r="L595" s="13">
        <f t="shared" si="67"/>
        <v>225.3</v>
      </c>
    </row>
    <row r="596" spans="1:12" ht="30.75">
      <c r="A596" s="6" t="s">
        <v>51</v>
      </c>
      <c r="B596" s="27" t="s">
        <v>33</v>
      </c>
      <c r="C596" s="27" t="s">
        <v>500</v>
      </c>
      <c r="D596" s="27" t="s">
        <v>380</v>
      </c>
      <c r="E596" s="27" t="s">
        <v>558</v>
      </c>
      <c r="F596" s="27"/>
      <c r="G596" s="27"/>
      <c r="H596" s="27"/>
      <c r="I596" s="27"/>
      <c r="J596" s="13">
        <f t="shared" si="67"/>
        <v>311</v>
      </c>
      <c r="K596" s="13">
        <f t="shared" si="67"/>
        <v>291.9</v>
      </c>
      <c r="L596" s="13">
        <f t="shared" si="67"/>
        <v>225.3</v>
      </c>
    </row>
    <row r="597" spans="1:12" ht="30.75">
      <c r="A597" s="15" t="s">
        <v>44</v>
      </c>
      <c r="B597" s="27" t="s">
        <v>33</v>
      </c>
      <c r="C597" s="27" t="s">
        <v>500</v>
      </c>
      <c r="D597" s="27" t="s">
        <v>380</v>
      </c>
      <c r="E597" s="27" t="s">
        <v>558</v>
      </c>
      <c r="F597" s="27" t="s">
        <v>84</v>
      </c>
      <c r="G597" s="27" t="s">
        <v>301</v>
      </c>
      <c r="H597" s="27" t="s">
        <v>69</v>
      </c>
      <c r="I597" s="27" t="s">
        <v>186</v>
      </c>
      <c r="J597" s="13">
        <v>311</v>
      </c>
      <c r="K597" s="13">
        <v>291.9</v>
      </c>
      <c r="L597" s="13">
        <v>225.3</v>
      </c>
    </row>
    <row r="598" spans="1:12" ht="50.25">
      <c r="A598" s="115" t="s">
        <v>628</v>
      </c>
      <c r="B598" s="95" t="s">
        <v>33</v>
      </c>
      <c r="C598" s="95" t="s">
        <v>359</v>
      </c>
      <c r="D598" s="95"/>
      <c r="E598" s="95"/>
      <c r="F598" s="95"/>
      <c r="G598" s="95"/>
      <c r="H598" s="95"/>
      <c r="I598" s="95"/>
      <c r="J598" s="96">
        <f>J599+J602</f>
        <v>6378</v>
      </c>
      <c r="K598" s="96">
        <f>K599+K602</f>
        <v>0</v>
      </c>
      <c r="L598" s="96">
        <f>L599+L602</f>
        <v>0</v>
      </c>
    </row>
    <row r="599" spans="1:12" ht="30.75">
      <c r="A599" s="7" t="s">
        <v>629</v>
      </c>
      <c r="B599" s="27" t="s">
        <v>33</v>
      </c>
      <c r="C599" s="27" t="s">
        <v>359</v>
      </c>
      <c r="D599" s="27" t="s">
        <v>380</v>
      </c>
      <c r="E599" s="27"/>
      <c r="F599" s="27"/>
      <c r="G599" s="27"/>
      <c r="H599" s="27"/>
      <c r="I599" s="27"/>
      <c r="J599" s="13">
        <f aca="true" t="shared" si="68" ref="J599:L600">J600</f>
        <v>2228</v>
      </c>
      <c r="K599" s="13">
        <f t="shared" si="68"/>
        <v>0</v>
      </c>
      <c r="L599" s="13">
        <f t="shared" si="68"/>
        <v>0</v>
      </c>
    </row>
    <row r="600" spans="1:12" ht="36.75" customHeight="1">
      <c r="A600" s="6" t="s">
        <v>630</v>
      </c>
      <c r="B600" s="27" t="s">
        <v>33</v>
      </c>
      <c r="C600" s="27" t="s">
        <v>359</v>
      </c>
      <c r="D600" s="27" t="s">
        <v>380</v>
      </c>
      <c r="E600" s="27" t="s">
        <v>631</v>
      </c>
      <c r="F600" s="27"/>
      <c r="G600" s="27"/>
      <c r="H600" s="27"/>
      <c r="I600" s="27"/>
      <c r="J600" s="13">
        <f t="shared" si="68"/>
        <v>2228</v>
      </c>
      <c r="K600" s="13">
        <f t="shared" si="68"/>
        <v>0</v>
      </c>
      <c r="L600" s="13">
        <f t="shared" si="68"/>
        <v>0</v>
      </c>
    </row>
    <row r="601" spans="1:12" ht="30.75">
      <c r="A601" s="15" t="s">
        <v>189</v>
      </c>
      <c r="B601" s="27" t="s">
        <v>33</v>
      </c>
      <c r="C601" s="27" t="s">
        <v>359</v>
      </c>
      <c r="D601" s="27" t="s">
        <v>380</v>
      </c>
      <c r="E601" s="27" t="s">
        <v>631</v>
      </c>
      <c r="F601" s="27" t="s">
        <v>84</v>
      </c>
      <c r="G601" s="27" t="s">
        <v>525</v>
      </c>
      <c r="H601" s="27" t="s">
        <v>3</v>
      </c>
      <c r="I601" s="27" t="s">
        <v>425</v>
      </c>
      <c r="J601" s="13">
        <v>2228</v>
      </c>
      <c r="K601" s="13">
        <v>0</v>
      </c>
      <c r="L601" s="13">
        <v>0</v>
      </c>
    </row>
    <row r="602" spans="1:12" ht="36.75" customHeight="1">
      <c r="A602" s="6" t="s">
        <v>642</v>
      </c>
      <c r="B602" s="27" t="s">
        <v>33</v>
      </c>
      <c r="C602" s="27" t="s">
        <v>359</v>
      </c>
      <c r="D602" s="27" t="s">
        <v>404</v>
      </c>
      <c r="E602" s="27"/>
      <c r="F602" s="27"/>
      <c r="G602" s="27"/>
      <c r="H602" s="27"/>
      <c r="I602" s="27"/>
      <c r="J602" s="13">
        <f aca="true" t="shared" si="69" ref="J602:L603">J603</f>
        <v>4150</v>
      </c>
      <c r="K602" s="13">
        <f t="shared" si="69"/>
        <v>0</v>
      </c>
      <c r="L602" s="13">
        <f t="shared" si="69"/>
        <v>0</v>
      </c>
    </row>
    <row r="603" spans="1:12" ht="36" customHeight="1">
      <c r="A603" s="6" t="s">
        <v>630</v>
      </c>
      <c r="B603" s="27" t="s">
        <v>33</v>
      </c>
      <c r="C603" s="27" t="s">
        <v>359</v>
      </c>
      <c r="D603" s="27" t="s">
        <v>404</v>
      </c>
      <c r="E603" s="27" t="s">
        <v>631</v>
      </c>
      <c r="F603" s="27"/>
      <c r="G603" s="27"/>
      <c r="H603" s="27"/>
      <c r="I603" s="27"/>
      <c r="J603" s="13">
        <f t="shared" si="69"/>
        <v>4150</v>
      </c>
      <c r="K603" s="13">
        <f t="shared" si="69"/>
        <v>0</v>
      </c>
      <c r="L603" s="13">
        <f t="shared" si="69"/>
        <v>0</v>
      </c>
    </row>
    <row r="604" spans="1:12" ht="25.5" customHeight="1">
      <c r="A604" s="15" t="s">
        <v>506</v>
      </c>
      <c r="B604" s="27" t="s">
        <v>33</v>
      </c>
      <c r="C604" s="27" t="s">
        <v>359</v>
      </c>
      <c r="D604" s="27" t="s">
        <v>404</v>
      </c>
      <c r="E604" s="27" t="s">
        <v>631</v>
      </c>
      <c r="F604" s="27" t="s">
        <v>84</v>
      </c>
      <c r="G604" s="27" t="s">
        <v>424</v>
      </c>
      <c r="H604" s="27" t="s">
        <v>111</v>
      </c>
      <c r="I604" s="27" t="s">
        <v>331</v>
      </c>
      <c r="J604" s="13">
        <v>4150</v>
      </c>
      <c r="K604" s="13">
        <v>0</v>
      </c>
      <c r="L604" s="13">
        <v>0</v>
      </c>
    </row>
    <row r="605" spans="1:12" ht="32.25" customHeight="1">
      <c r="A605" s="66" t="s">
        <v>243</v>
      </c>
      <c r="B605" s="121"/>
      <c r="C605" s="121"/>
      <c r="D605" s="121"/>
      <c r="E605" s="121"/>
      <c r="F605" s="121"/>
      <c r="G605" s="162"/>
      <c r="H605" s="162"/>
      <c r="I605" s="40"/>
      <c r="J605" s="96">
        <f>J14+J24+J162+J200+J230+J264+J268+J293+J322+J383+J419+J434+J470+J509+J519+J547+J573+J582+J593</f>
        <v>1241866.7999999998</v>
      </c>
      <c r="K605" s="96">
        <f>K14+K24+K162+K200+K230+K264+K268+K293+K322+K383+K419+K434+K470+K509+K519+K547+K573+K582+K593</f>
        <v>1251430.8</v>
      </c>
      <c r="L605" s="96">
        <f>L14+L24+L162+L200+L230+L264+L268+L293+L322+L383+L419+L434+L470+L509+L519+L547+L573+L582+L593</f>
        <v>1393449.4</v>
      </c>
    </row>
    <row r="606" spans="11:12" ht="15.75" customHeight="1">
      <c r="K606" s="64"/>
      <c r="L606" s="163"/>
    </row>
  </sheetData>
  <sheetProtection/>
  <autoFilter ref="A14:M605"/>
  <mergeCells count="9">
    <mergeCell ref="B13:E13"/>
    <mergeCell ref="A8:L9"/>
    <mergeCell ref="A11:A12"/>
    <mergeCell ref="F11:F12"/>
    <mergeCell ref="G11:G12"/>
    <mergeCell ref="H11:H12"/>
    <mergeCell ref="I11:I12"/>
    <mergeCell ref="J11:L11"/>
    <mergeCell ref="B11:E12"/>
  </mergeCells>
  <printOptions/>
  <pageMargins left="0.7086614173228347" right="0" top="0.35433070866141736" bottom="0.35433070866141736" header="0" footer="0"/>
  <pageSetup firstPageNumber="1" useFirstPageNumber="1" fitToHeight="19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showOutlineSymbols="0" defaultGridColor="0" zoomScalePageLayoutView="0" colorId="16" workbookViewId="0" topLeftCell="A1">
      <selection activeCell="C4" sqref="C4"/>
    </sheetView>
  </sheetViews>
  <sheetFormatPr defaultColWidth="10.33203125" defaultRowHeight="15.75" customHeight="1"/>
  <cols>
    <col min="1" max="1" width="103.66015625" style="9" customWidth="1"/>
    <col min="2" max="2" width="39.83203125" style="9" customWidth="1"/>
    <col min="3" max="3" width="20.66015625" style="9" customWidth="1"/>
    <col min="4" max="4" width="17.16015625" style="9" customWidth="1"/>
    <col min="5" max="5" width="14.33203125" style="9" customWidth="1"/>
    <col min="6" max="6" width="9.33203125" style="9" customWidth="1"/>
    <col min="7" max="7" width="18.83203125" style="9" customWidth="1"/>
    <col min="8" max="16384" width="10.33203125" style="9" customWidth="1"/>
  </cols>
  <sheetData>
    <row r="1" spans="3:7" ht="15.75" customHeight="1">
      <c r="C1" s="17" t="s">
        <v>638</v>
      </c>
      <c r="D1" s="17"/>
      <c r="E1" s="46"/>
      <c r="F1" s="46"/>
      <c r="G1" s="46"/>
    </row>
    <row r="2" spans="3:7" ht="15.75" customHeight="1">
      <c r="C2" s="9" t="s">
        <v>62</v>
      </c>
      <c r="D2" s="10"/>
      <c r="E2" s="48"/>
      <c r="G2" s="46"/>
    </row>
    <row r="3" spans="3:7" ht="15.75" customHeight="1">
      <c r="C3" s="86" t="s">
        <v>646</v>
      </c>
      <c r="E3" s="48"/>
      <c r="F3" s="48"/>
      <c r="G3" s="48"/>
    </row>
    <row r="4" spans="4:7" ht="15.75" customHeight="1">
      <c r="D4" s="48"/>
      <c r="E4" s="48"/>
      <c r="F4" s="48"/>
      <c r="G4" s="48"/>
    </row>
    <row r="5" spans="3:7" ht="15.75" customHeight="1">
      <c r="C5" s="75" t="s">
        <v>573</v>
      </c>
      <c r="D5" s="48"/>
      <c r="E5" s="48"/>
      <c r="F5" s="48"/>
      <c r="G5" s="48"/>
    </row>
    <row r="6" spans="3:7" ht="15.75" customHeight="1">
      <c r="C6" s="9" t="s">
        <v>62</v>
      </c>
      <c r="D6" s="48"/>
      <c r="E6" s="48"/>
      <c r="F6" s="48"/>
      <c r="G6" s="48"/>
    </row>
    <row r="7" spans="3:7" ht="15.75" customHeight="1">
      <c r="C7" s="86" t="s">
        <v>633</v>
      </c>
      <c r="D7" s="48"/>
      <c r="E7" s="48"/>
      <c r="F7" s="48"/>
      <c r="G7" s="48"/>
    </row>
    <row r="8" spans="3:7" ht="15.75" customHeight="1">
      <c r="C8" s="78"/>
      <c r="D8" s="48"/>
      <c r="E8" s="48"/>
      <c r="F8" s="48"/>
      <c r="G8" s="48"/>
    </row>
    <row r="9" spans="1:7" ht="39" customHeight="1">
      <c r="A9" s="174" t="s">
        <v>580</v>
      </c>
      <c r="B9" s="174"/>
      <c r="C9" s="174"/>
      <c r="D9" s="174"/>
      <c r="E9" s="174"/>
      <c r="F9" s="48"/>
      <c r="G9" s="48"/>
    </row>
    <row r="11" spans="1:5" ht="36.75" customHeight="1">
      <c r="A11" s="195" t="s">
        <v>80</v>
      </c>
      <c r="B11" s="195" t="s">
        <v>169</v>
      </c>
      <c r="C11" s="181" t="s">
        <v>255</v>
      </c>
      <c r="D11" s="182"/>
      <c r="E11" s="185"/>
    </row>
    <row r="12" spans="1:5" ht="36.75" customHeight="1">
      <c r="A12" s="196"/>
      <c r="B12" s="196"/>
      <c r="C12" s="36" t="s">
        <v>196</v>
      </c>
      <c r="D12" s="36" t="s">
        <v>528</v>
      </c>
      <c r="E12" s="36" t="s">
        <v>575</v>
      </c>
    </row>
    <row r="13" spans="1:5" ht="15.75" customHeight="1">
      <c r="A13" s="41">
        <v>1</v>
      </c>
      <c r="B13" s="41">
        <v>2</v>
      </c>
      <c r="C13" s="41">
        <v>3</v>
      </c>
      <c r="D13" s="41">
        <v>4</v>
      </c>
      <c r="E13" s="11">
        <v>5</v>
      </c>
    </row>
    <row r="14" spans="1:5" ht="15.75" customHeight="1">
      <c r="A14" s="197" t="s">
        <v>639</v>
      </c>
      <c r="B14" s="198"/>
      <c r="C14" s="198"/>
      <c r="D14" s="198"/>
      <c r="E14" s="199"/>
    </row>
    <row r="15" spans="1:5" ht="21.75" customHeight="1">
      <c r="A15" s="87" t="s">
        <v>148</v>
      </c>
      <c r="B15" s="41" t="s">
        <v>640</v>
      </c>
      <c r="C15" s="88">
        <f>2626.7+33418+4889.5</f>
        <v>40934.2</v>
      </c>
      <c r="D15" s="41">
        <v>0</v>
      </c>
      <c r="E15" s="11">
        <v>0</v>
      </c>
    </row>
    <row r="16" spans="1:5" ht="15.75" customHeight="1">
      <c r="A16" s="89" t="s">
        <v>641</v>
      </c>
      <c r="B16" s="41"/>
      <c r="C16" s="90">
        <f>C15</f>
        <v>40934.2</v>
      </c>
      <c r="D16" s="91">
        <f>D15</f>
        <v>0</v>
      </c>
      <c r="E16" s="91">
        <f>E15</f>
        <v>0</v>
      </c>
    </row>
    <row r="17" spans="1:5" ht="15">
      <c r="A17" s="192" t="s">
        <v>34</v>
      </c>
      <c r="B17" s="193"/>
      <c r="C17" s="193"/>
      <c r="D17" s="194"/>
      <c r="E17" s="5"/>
    </row>
    <row r="18" spans="1:5" ht="93">
      <c r="A18" s="6" t="s">
        <v>94</v>
      </c>
      <c r="B18" s="11" t="s">
        <v>350</v>
      </c>
      <c r="C18" s="39">
        <v>17960</v>
      </c>
      <c r="D18" s="24">
        <v>18579</v>
      </c>
      <c r="E18" s="24">
        <v>19740</v>
      </c>
    </row>
    <row r="19" spans="1:5" ht="108.75">
      <c r="A19" s="6" t="s">
        <v>483</v>
      </c>
      <c r="B19" s="11" t="s">
        <v>158</v>
      </c>
      <c r="C19" s="39">
        <v>117</v>
      </c>
      <c r="D19" s="24">
        <v>121</v>
      </c>
      <c r="E19" s="24">
        <v>129</v>
      </c>
    </row>
    <row r="20" spans="1:5" ht="93">
      <c r="A20" s="6" t="s">
        <v>195</v>
      </c>
      <c r="B20" s="11" t="s">
        <v>122</v>
      </c>
      <c r="C20" s="39">
        <v>24207</v>
      </c>
      <c r="D20" s="24">
        <v>25041</v>
      </c>
      <c r="E20" s="24">
        <v>26605</v>
      </c>
    </row>
    <row r="21" spans="1:5" ht="93">
      <c r="A21" s="6" t="s">
        <v>89</v>
      </c>
      <c r="B21" s="11" t="s">
        <v>566</v>
      </c>
      <c r="C21" s="39">
        <v>-3241</v>
      </c>
      <c r="D21" s="26">
        <v>-3352</v>
      </c>
      <c r="E21" s="24">
        <v>-3562</v>
      </c>
    </row>
    <row r="22" spans="1:5" ht="15">
      <c r="A22" s="7" t="s">
        <v>167</v>
      </c>
      <c r="B22" s="44" t="s">
        <v>472</v>
      </c>
      <c r="C22" s="62">
        <f>14355.6+3436.5+100000</f>
        <v>117792.1</v>
      </c>
      <c r="D22" s="62">
        <f>14355.6+3436.5+100000</f>
        <v>117792.1</v>
      </c>
      <c r="E22" s="62">
        <f>14355.6+3436.5+100000</f>
        <v>117792.1</v>
      </c>
    </row>
    <row r="23" spans="1:5" ht="15">
      <c r="A23" s="19" t="s">
        <v>396</v>
      </c>
      <c r="B23" s="19"/>
      <c r="C23" s="2">
        <f>SUM(C18:C22)</f>
        <v>156835.1</v>
      </c>
      <c r="D23" s="2">
        <f>SUM(D18:D22)</f>
        <v>158181.1</v>
      </c>
      <c r="E23" s="2">
        <f>SUM(E18:E22)</f>
        <v>160704.1</v>
      </c>
    </row>
    <row r="24" spans="1:5" ht="15">
      <c r="A24" s="192" t="s">
        <v>536</v>
      </c>
      <c r="B24" s="193"/>
      <c r="C24" s="193"/>
      <c r="D24" s="194"/>
      <c r="E24" s="5"/>
    </row>
    <row r="25" spans="1:5" ht="62.25">
      <c r="A25" s="19" t="s">
        <v>485</v>
      </c>
      <c r="B25" s="19"/>
      <c r="C25" s="53">
        <f>SUM(C27:C36)</f>
        <v>197024.40000000002</v>
      </c>
      <c r="D25" s="53">
        <f>SUM(D27:D36)</f>
        <v>157436.2</v>
      </c>
      <c r="E25" s="53">
        <f>SUM(E27:E36)</f>
        <v>159959.2</v>
      </c>
    </row>
    <row r="26" spans="1:5" ht="15">
      <c r="A26" s="29" t="s">
        <v>489</v>
      </c>
      <c r="B26" s="29"/>
      <c r="C26" s="37" t="s">
        <v>360</v>
      </c>
      <c r="D26" s="37" t="s">
        <v>360</v>
      </c>
      <c r="E26" s="5"/>
    </row>
    <row r="27" spans="1:5" ht="30.75">
      <c r="A27" s="7" t="s">
        <v>463</v>
      </c>
      <c r="B27" s="51" t="s">
        <v>523</v>
      </c>
      <c r="C27" s="74">
        <f>'прил муниц.программы '!J296</f>
        <v>21367</v>
      </c>
      <c r="D27" s="74">
        <f>'прил муниц.программы '!K296</f>
        <v>36930</v>
      </c>
      <c r="E27" s="74">
        <f>'прил муниц.программы '!L296</f>
        <v>39453</v>
      </c>
    </row>
    <row r="28" spans="1:5" ht="30.75">
      <c r="A28" s="4" t="s">
        <v>477</v>
      </c>
      <c r="B28" s="51" t="s">
        <v>201</v>
      </c>
      <c r="C28" s="74">
        <f>'прил муниц.программы '!J300</f>
        <v>14217</v>
      </c>
      <c r="D28" s="74">
        <f>'прил муниц.программы '!K300</f>
        <v>0</v>
      </c>
      <c r="E28" s="74">
        <f>'прил муниц.программы '!L300</f>
        <v>0</v>
      </c>
    </row>
    <row r="29" spans="1:5" ht="30.75">
      <c r="A29" s="70" t="s">
        <v>210</v>
      </c>
      <c r="B29" s="51" t="s">
        <v>626</v>
      </c>
      <c r="C29" s="74">
        <f>'прил муниц.программы '!J304</f>
        <v>4889.5</v>
      </c>
      <c r="D29" s="74">
        <f>'прил муниц.программы '!K304</f>
        <v>0</v>
      </c>
      <c r="E29" s="74">
        <f>'прил муниц.программы '!L304</f>
        <v>0</v>
      </c>
    </row>
    <row r="30" spans="1:5" ht="30.75">
      <c r="A30" s="70" t="s">
        <v>297</v>
      </c>
      <c r="B30" s="83" t="s">
        <v>607</v>
      </c>
      <c r="C30" s="74">
        <f>'прил муниц.программы '!J307</f>
        <v>300</v>
      </c>
      <c r="D30" s="74">
        <f>'прил муниц.программы '!K307</f>
        <v>300</v>
      </c>
      <c r="E30" s="74">
        <f>'прил муниц.программы '!L307</f>
        <v>300</v>
      </c>
    </row>
    <row r="31" spans="1:5" ht="30.75">
      <c r="A31" s="4" t="s">
        <v>250</v>
      </c>
      <c r="B31" s="51" t="s">
        <v>283</v>
      </c>
      <c r="C31" s="74">
        <f>'прил муниц.программы '!J310</f>
        <v>14953.800000000001</v>
      </c>
      <c r="D31" s="74">
        <f>'прил муниц.программы '!K310</f>
        <v>14953.800000000001</v>
      </c>
      <c r="E31" s="74">
        <f>'прил муниц.программы '!L310</f>
        <v>14953.800000000001</v>
      </c>
    </row>
    <row r="32" spans="1:5" ht="46.5">
      <c r="A32" s="70" t="s">
        <v>18</v>
      </c>
      <c r="B32" s="51" t="s">
        <v>155</v>
      </c>
      <c r="C32" s="74">
        <f>'прил муниц.программы '!J311</f>
        <v>3579.7</v>
      </c>
      <c r="D32" s="74">
        <f>'прил муниц.программы '!K311</f>
        <v>3579.7</v>
      </c>
      <c r="E32" s="74">
        <f>'прил муниц.программы '!L311</f>
        <v>3579.7</v>
      </c>
    </row>
    <row r="33" spans="1:5" ht="30.75">
      <c r="A33" s="59" t="s">
        <v>210</v>
      </c>
      <c r="B33" s="51" t="s">
        <v>488</v>
      </c>
      <c r="C33" s="74">
        <f>'прил муниц.программы '!J314</f>
        <v>36557.3</v>
      </c>
      <c r="D33" s="74">
        <f>'прил муниц.программы '!K314</f>
        <v>512.6</v>
      </c>
      <c r="E33" s="74">
        <f>'прил муниц.программы '!L314</f>
        <v>512.6</v>
      </c>
    </row>
    <row r="34" spans="1:5" ht="30.75">
      <c r="A34" s="70" t="s">
        <v>557</v>
      </c>
      <c r="B34" s="51" t="s">
        <v>248</v>
      </c>
      <c r="C34" s="74">
        <f>'прил муниц.программы '!J315</f>
        <v>150</v>
      </c>
      <c r="D34" s="74">
        <f>'прил муниц.программы '!K315</f>
        <v>150</v>
      </c>
      <c r="E34" s="74">
        <f>'прил муниц.программы '!L315</f>
        <v>150</v>
      </c>
    </row>
    <row r="35" spans="1:5" ht="46.5">
      <c r="A35" s="34" t="s">
        <v>217</v>
      </c>
      <c r="B35" s="84" t="s">
        <v>613</v>
      </c>
      <c r="C35" s="74">
        <f>'прил муниц.программы '!J321</f>
        <v>101010.1</v>
      </c>
      <c r="D35" s="74">
        <f>'прил муниц.программы '!K321</f>
        <v>53000</v>
      </c>
      <c r="E35" s="74">
        <f>'прил муниц.программы '!L321</f>
        <v>0</v>
      </c>
    </row>
    <row r="36" spans="1:5" ht="46.5">
      <c r="A36" s="34" t="s">
        <v>217</v>
      </c>
      <c r="B36" s="3" t="s">
        <v>82</v>
      </c>
      <c r="C36" s="74">
        <f>'прил муниц.программы '!J320</f>
        <v>0</v>
      </c>
      <c r="D36" s="74">
        <f>'прил муниц.программы '!K320</f>
        <v>48010.100000000006</v>
      </c>
      <c r="E36" s="74">
        <f>'прил муниц.программы '!L320</f>
        <v>101010.1</v>
      </c>
    </row>
    <row r="37" spans="1:5" ht="46.5">
      <c r="A37" s="73" t="s">
        <v>451</v>
      </c>
      <c r="B37" s="3"/>
      <c r="C37" s="53">
        <f>C38</f>
        <v>744.9</v>
      </c>
      <c r="D37" s="53">
        <f>D38</f>
        <v>744.9</v>
      </c>
      <c r="E37" s="53">
        <f>E38</f>
        <v>744.9</v>
      </c>
    </row>
    <row r="38" spans="1:5" ht="30.75">
      <c r="A38" s="4" t="s">
        <v>537</v>
      </c>
      <c r="B38" s="51" t="s">
        <v>324</v>
      </c>
      <c r="C38" s="55">
        <f>'прил муниц.программы '!J406</f>
        <v>744.9</v>
      </c>
      <c r="D38" s="55">
        <f>'прил муниц.программы '!K406</f>
        <v>744.9</v>
      </c>
      <c r="E38" s="55">
        <f>'прил муниц.программы '!L406</f>
        <v>744.9</v>
      </c>
    </row>
    <row r="39" spans="1:5" ht="24" customHeight="1">
      <c r="A39" s="19" t="s">
        <v>43</v>
      </c>
      <c r="B39" s="19"/>
      <c r="C39" s="2">
        <f>C25+C37</f>
        <v>197769.30000000002</v>
      </c>
      <c r="D39" s="2">
        <f>D25+D37</f>
        <v>158181.1</v>
      </c>
      <c r="E39" s="2">
        <f>E25+E37</f>
        <v>160704.1</v>
      </c>
    </row>
    <row r="40" ht="15.75" customHeight="1">
      <c r="E40" s="64"/>
    </row>
    <row r="41" spans="3:6" ht="15.75" customHeight="1">
      <c r="C41" s="17"/>
      <c r="D41" s="17"/>
      <c r="E41" s="17"/>
      <c r="F41" s="17"/>
    </row>
  </sheetData>
  <sheetProtection/>
  <mergeCells count="7">
    <mergeCell ref="A17:D17"/>
    <mergeCell ref="A24:D24"/>
    <mergeCell ref="A9:E9"/>
    <mergeCell ref="A11:A12"/>
    <mergeCell ref="B11:B12"/>
    <mergeCell ref="C11:E11"/>
    <mergeCell ref="A14:E14"/>
  </mergeCells>
  <printOptions/>
  <pageMargins left="0.7086614173228347" right="0.5118110236220472" top="0.5511811023622047" bottom="0.35433070866141736" header="0.31496062992125984" footer="0.31496062992125984"/>
  <pageSetup firstPageNumber="1" useFirstPageNumber="1"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</dc:creator>
  <cp:keywords/>
  <dc:description/>
  <cp:lastModifiedBy>mea</cp:lastModifiedBy>
  <cp:lastPrinted>2021-02-15T07:14:57Z</cp:lastPrinted>
  <dcterms:created xsi:type="dcterms:W3CDTF">2020-10-23T07:43:25Z</dcterms:created>
  <dcterms:modified xsi:type="dcterms:W3CDTF">2021-02-15T07:17:18Z</dcterms:modified>
  <cp:category/>
  <cp:version/>
  <cp:contentType/>
  <cp:contentStatus/>
</cp:coreProperties>
</file>