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480" yWindow="1128" windowWidth="11376" windowHeight="6948"/>
  </bookViews>
  <sheets>
    <sheet name="2023-2025" sheetId="6" r:id="rId1"/>
  </sheets>
  <definedNames>
    <definedName name="_xlnm.Print_Titles" localSheetId="0">'2023-2025'!$7:$10</definedName>
    <definedName name="_xlnm.Print_Area" localSheetId="0">'2023-2025'!$A$1:$E$153</definedName>
  </definedNames>
  <calcPr calcId="125725" iterate="1"/>
</workbook>
</file>

<file path=xl/calcChain.xml><?xml version="1.0" encoding="utf-8"?>
<calcChain xmlns="http://schemas.openxmlformats.org/spreadsheetml/2006/main">
  <c r="D128" i="6"/>
  <c r="C128"/>
  <c r="E130"/>
  <c r="E129" s="1"/>
  <c r="D130"/>
  <c r="D129" s="1"/>
  <c r="C130"/>
  <c r="C129" s="1"/>
  <c r="E128"/>
  <c r="E127"/>
  <c r="C126"/>
  <c r="E124"/>
  <c r="D124"/>
  <c r="C124"/>
  <c r="E122"/>
  <c r="D122"/>
  <c r="C122"/>
  <c r="D126"/>
  <c r="D109"/>
  <c r="E109"/>
  <c r="C109"/>
  <c r="D92"/>
  <c r="E92"/>
  <c r="C92"/>
  <c r="D97"/>
  <c r="E97"/>
  <c r="D95"/>
  <c r="E95"/>
  <c r="C95"/>
  <c r="D90"/>
  <c r="E90"/>
  <c r="C90"/>
  <c r="D85"/>
  <c r="E85"/>
  <c r="C85"/>
  <c r="D80"/>
  <c r="E80"/>
  <c r="E79" s="1"/>
  <c r="C80"/>
  <c r="C98"/>
  <c r="C97" s="1"/>
  <c r="D41"/>
  <c r="E41"/>
  <c r="C41"/>
  <c r="D13"/>
  <c r="E13"/>
  <c r="C13"/>
  <c r="D43"/>
  <c r="E43"/>
  <c r="C43"/>
  <c r="C31"/>
  <c r="D31"/>
  <c r="E31"/>
  <c r="D79" l="1"/>
  <c r="C79"/>
  <c r="C112"/>
  <c r="C38"/>
  <c r="D38"/>
  <c r="E38"/>
  <c r="D53"/>
  <c r="E53"/>
  <c r="C53"/>
  <c r="D48" l="1"/>
  <c r="E48"/>
  <c r="C48"/>
  <c r="E68" l="1"/>
  <c r="D68"/>
  <c r="C68"/>
  <c r="E58"/>
  <c r="D58"/>
  <c r="C58"/>
  <c r="D112" l="1"/>
  <c r="E112" l="1"/>
  <c r="C66" l="1"/>
  <c r="C26" l="1"/>
  <c r="D26" l="1"/>
  <c r="E66" l="1"/>
  <c r="D66"/>
  <c r="C46"/>
  <c r="C72"/>
  <c r="C33"/>
  <c r="C25" s="1"/>
  <c r="C75"/>
  <c r="C71" l="1"/>
  <c r="D46" l="1"/>
  <c r="E46"/>
  <c r="C148" l="1"/>
  <c r="D148"/>
  <c r="E148"/>
  <c r="D150"/>
  <c r="E150"/>
  <c r="C150"/>
  <c r="C137"/>
  <c r="D137"/>
  <c r="E137"/>
  <c r="D75"/>
  <c r="E75"/>
  <c r="D72"/>
  <c r="E72"/>
  <c r="E65"/>
  <c r="D57"/>
  <c r="E57"/>
  <c r="D55"/>
  <c r="D45" s="1"/>
  <c r="E55"/>
  <c r="E45" s="1"/>
  <c r="D33"/>
  <c r="D25" s="1"/>
  <c r="E33"/>
  <c r="E26"/>
  <c r="D20"/>
  <c r="D19" s="1"/>
  <c r="E20"/>
  <c r="E19" s="1"/>
  <c r="D12"/>
  <c r="E12"/>
  <c r="C57"/>
  <c r="C55"/>
  <c r="C45" s="1"/>
  <c r="C20"/>
  <c r="C19" s="1"/>
  <c r="C39"/>
  <c r="C12"/>
  <c r="C104"/>
  <c r="C103" s="1"/>
  <c r="C36"/>
  <c r="E25" l="1"/>
  <c r="C108"/>
  <c r="C107" s="1"/>
  <c r="E71"/>
  <c r="E108"/>
  <c r="E107" s="1"/>
  <c r="E152" s="1"/>
  <c r="D71"/>
  <c r="D65"/>
  <c r="C65"/>
  <c r="D108"/>
  <c r="D107" s="1"/>
  <c r="D152" s="1"/>
  <c r="C152" l="1"/>
  <c r="C11"/>
  <c r="C106" s="1"/>
  <c r="E11"/>
  <c r="E106" s="1"/>
  <c r="E153" s="1"/>
  <c r="D11"/>
  <c r="D106" s="1"/>
  <c r="D153" s="1"/>
  <c r="C153" l="1"/>
</calcChain>
</file>

<file path=xl/sharedStrings.xml><?xml version="1.0" encoding="utf-8"?>
<sst xmlns="http://schemas.openxmlformats.org/spreadsheetml/2006/main" count="278" uniqueCount="268">
  <si>
    <t>Сумма, тыс. рублей</t>
  </si>
  <si>
    <t>Налог на доходы физических лиц</t>
  </si>
  <si>
    <t>Налоги на совокупный доход</t>
  </si>
  <si>
    <t>Плата за негативное воздействие на окружающую среду</t>
  </si>
  <si>
    <t>Единый сельскохозяйственный налог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</si>
  <si>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</si>
  <si>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</si>
  <si>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Платежи при  пользовании природными ресурсами</t>
  </si>
  <si>
    <t>Безвозмездные поступления</t>
  </si>
  <si>
    <t>ВСЕГО ДОХОДОВ:</t>
  </si>
  <si>
    <t>Итого безвозмездных поступлений:</t>
  </si>
  <si>
    <t>Итого  собственных доходов:</t>
  </si>
  <si>
    <t>Прочие неналоговые доходы бюджетов муниципальных районов</t>
  </si>
  <si>
    <t>Транспортный налог</t>
  </si>
  <si>
    <t>Код бюджетной классификации Российской Федерации</t>
  </si>
  <si>
    <t>Транспортный налог с физических лиц</t>
  </si>
  <si>
    <t>Доходы от продажи материальных и нематериальных активов</t>
  </si>
  <si>
    <t>1 01 00000 00 0000 000</t>
  </si>
  <si>
    <t>1 00 00000 00 0000 000</t>
  </si>
  <si>
    <t>1 01 02000 01 0000 110</t>
  </si>
  <si>
    <t xml:space="preserve">1 05 00000 00 0000 000 </t>
  </si>
  <si>
    <t>1 05 03000 01 0000 110</t>
  </si>
  <si>
    <t>1 06 04000 02 0000 110</t>
  </si>
  <si>
    <t>1 06 04012 02 0000 110</t>
  </si>
  <si>
    <t xml:space="preserve">1 11 00000 00 0000 000 </t>
  </si>
  <si>
    <t>1 11 05000 00 0000 120</t>
  </si>
  <si>
    <t>1 12 01000 01 0000 120</t>
  </si>
  <si>
    <t>1 13 00000 00 0000 000</t>
  </si>
  <si>
    <t>1 14 00000 00 0000 000</t>
  </si>
  <si>
    <t>1 17 05050 05 0000 180</t>
  </si>
  <si>
    <t>2 00 00000 00 0000 000</t>
  </si>
  <si>
    <t>2 02 00000 00 0000 000</t>
  </si>
  <si>
    <t xml:space="preserve">Прочие неналоговые доходы </t>
  </si>
  <si>
    <t>Безвозмездные поступления  от других бюджетов бюджетной системы Российской Федерации</t>
  </si>
  <si>
    <t>1 17 05000 00 0000 180</t>
  </si>
  <si>
    <t>1 14 06000 00 0000 430</t>
  </si>
  <si>
    <t>Штрафы, санкции, возмещение ущерба</t>
  </si>
  <si>
    <t>1 16 00000 00 0000 000</t>
  </si>
  <si>
    <t>1 14 06025 05 0000 430</t>
  </si>
  <si>
    <t>1 01 02010 01 0000 110</t>
  </si>
  <si>
    <t>1 01 02030 01 0000 110</t>
  </si>
  <si>
    <t>1 01 02040 01 0000 110</t>
  </si>
  <si>
    <t>1 08 00000 00 0000 000</t>
  </si>
  <si>
    <t>Государственная пошлина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</si>
  <si>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</si>
  <si>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</si>
  <si>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</si>
  <si>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</si>
  <si>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1 17 00000 00 0000 000</t>
  </si>
  <si>
    <t>Прочие неналоговые доходы</t>
  </si>
  <si>
    <t>1 05 02020 02 0000 110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</si>
  <si>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</si>
  <si>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</si>
  <si>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</si>
  <si>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2 02 04034 05 0001 151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</si>
  <si>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</si>
  <si>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Иные 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 в части укрепления материально-технической базы медицинских учреждений</t>
  </si>
  <si>
    <t>1 12 01010 01 0000 120</t>
  </si>
  <si>
    <t>Доходы от оказания платных услуг (работ)  и компенсации затрат государства</t>
  </si>
  <si>
    <t>1 13 02995 05 0000 130</t>
  </si>
  <si>
    <t>Прочие доходы от компенсации затрат бюджетов муниципальных районов</t>
  </si>
  <si>
    <t>1 13 02000 00 0000 130</t>
  </si>
  <si>
    <t>Доходы от компенсации затрат государства</t>
  </si>
  <si>
    <t>1 14 02053 05 0000 410</t>
  </si>
  <si>
    <t>1 12 00000 00 0000 000</t>
  </si>
  <si>
    <t>1 14 02000 00 0000 000</t>
  </si>
  <si>
    <t>Субвенции бюджетам муниципальных районов на выполнение передаваемых полномочий субъектов Российской Федерации</t>
  </si>
  <si>
    <t>1 01 02020 01 0000 110</t>
  </si>
  <si>
    <t>2 02 04034 05 0002 151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</si>
  <si>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</si>
  <si>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</si>
  <si>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</si>
  <si>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1 08 07150 01 0000 110</t>
  </si>
  <si>
    <t>Государственная пошлина за выдачу разрешения на установку рекламной конструкции</t>
  </si>
  <si>
    <t>1 12 01030 01 0000 120</t>
  </si>
  <si>
    <t>Плата за выбросы загрязняющих веществ в водные объекты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</si>
  <si>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</si>
  <si>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</si>
  <si>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</si>
  <si>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</si>
  <si>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</si>
  <si>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2 02 04053 05 0000 151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</si>
  <si>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</si>
  <si>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</si>
  <si>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</si>
  <si>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</si>
  <si>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</si>
  <si>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</si>
  <si>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</si>
  <si>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</si>
  <si>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</si>
  <si>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</si>
  <si>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</si>
  <si>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</si>
  <si>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Единый налог на вмененный доход для отдельных видов деятельности (за налоговые  периоды, истекшие до 1 января 2011 года)</t>
  </si>
  <si>
    <t>1 11 01050 05 0000 120</t>
  </si>
  <si>
    <t>1 11 05025 05 0000 120</t>
  </si>
  <si>
    <t>Прочие межбюджетные трансферты, передаваемые бюджетам муниципальных районов</t>
  </si>
  <si>
    <t>1 11 05035 05 0000 120</t>
  </si>
  <si>
    <t>1 11 05075 05 0000 120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</si>
  <si>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</si>
  <si>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2 02 04029 05 0000 151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</si>
  <si>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</si>
  <si>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</si>
  <si>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</si>
  <si>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</si>
  <si>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</si>
  <si>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</si>
  <si>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</si>
  <si>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1 05 01050 01 0000 110</t>
  </si>
  <si>
    <t>Минимальный налог, зачисляемый в бюджеты субъектов Российской Федерации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</si>
  <si>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</si>
  <si>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</si>
  <si>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</si>
  <si>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</si>
  <si>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1 13 01000 00 0000 130</t>
  </si>
  <si>
    <t>Доходы от оказания платных услуг (работ)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</si>
  <si>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</si>
  <si>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</si>
  <si>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</si>
  <si>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</si>
  <si>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субсидии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</si>
  <si>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</si>
  <si>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1 05 01011 01 0000 110</t>
  </si>
  <si>
    <t>1 05 01021 01 0000 110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</si>
  <si>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</si>
  <si>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</si>
  <si>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</si>
  <si>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</si>
  <si>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1 12 01020 01 0000 120</t>
  </si>
  <si>
    <t>Плата за выбросы загрязняющих веществ в атмосферный воздух передвижными объектами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</si>
  <si>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</si>
  <si>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</si>
  <si>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Безвозмездные поступления от негосударственных организаций в бюджеты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</si>
  <si>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</si>
  <si>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</si>
  <si>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</si>
  <si>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</si>
  <si>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</si>
  <si>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бюджетной системы Российской Федерации</t>
  </si>
  <si>
    <t>Наименование групп, подгрупп и статей доходов</t>
  </si>
  <si>
    <t>НАЛОГОВЫЕ И НЕНАЛОГОВЫЕ ДОХОДЫ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</si>
  <si>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</si>
  <si>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</si>
  <si>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1 12 01041 01 0000 120</t>
  </si>
  <si>
    <t>Плата за размещение отходов производства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</si>
  <si>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</si>
  <si>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</si>
  <si>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</si>
  <si>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Субсидия бюджетам муниципальных районов на поддержку отрасли культуры</t>
  </si>
  <si>
    <t>Субсидии бюджетам муниципальных районов на реализацию мероприятий по обеспечению жильем молодых семей</t>
  </si>
  <si>
    <t>1 11 05313 05 0000 120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</si>
  <si>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</si>
  <si>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2 02 10000 00 0000 150</t>
  </si>
  <si>
    <t>2 02 15001 05 0000 150</t>
  </si>
  <si>
    <t>2 02 25497 05 0000 150</t>
  </si>
  <si>
    <t>2 02 25511 05 0000 150</t>
  </si>
  <si>
    <t>2 02 25519 05 0000 150</t>
  </si>
  <si>
    <t>2 02 25555 05 0000 150</t>
  </si>
  <si>
    <t>2 02 29999 05 0000 150</t>
  </si>
  <si>
    <t>2 02 35120 05 0000 150</t>
  </si>
  <si>
    <t>2 02 35134 05 0000 150</t>
  </si>
  <si>
    <t>2 02 35176 05 0000 150</t>
  </si>
  <si>
    <t>2 02 40014 05 0000 150</t>
  </si>
  <si>
    <t>2 02 49999 05 0000 150</t>
  </si>
  <si>
    <t>Субсидии бюджетам муниципальных районов на проведение комплексных кадастровых работ</t>
  </si>
  <si>
    <t>1 03 02241 01 0000 110</t>
  </si>
  <si>
    <t>1 03 02251 01 0000 110</t>
  </si>
  <si>
    <t>1 03 02261 01 0000 110</t>
  </si>
  <si>
    <t>2 04 05020 05 0000 150</t>
  </si>
  <si>
    <t>2 04 05000 05 0000 150</t>
  </si>
  <si>
    <t>2 07 05020 05 0000 150</t>
  </si>
  <si>
    <t>2 07 05000 05 0000 150</t>
  </si>
  <si>
    <t>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</si>
  <si>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</si>
  <si>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1 12 01042 01 0000 120</t>
  </si>
  <si>
    <t>Плата за размещение твердых коммунальных отходов</t>
  </si>
  <si>
    <t>1 16 01203 01 0000 140</t>
  </si>
  <si>
    <t>1 16 11050 01 0000 140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</si>
  <si>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</si>
  <si>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1 16 07010 05 0000 140</t>
  </si>
  <si>
    <t>1 03 02231 01 0000 110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</si>
  <si>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</si>
  <si>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</si>
  <si>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2 02 15009 05 0000 150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</si>
  <si>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</si>
  <si>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2 02 25210 05 0000 150</t>
  </si>
  <si>
    <t>Субсидии бюджетам муниципальных районов на реализацию программ формирования современной городской среды</t>
  </si>
  <si>
    <t>2 02 30024 05 0000 150</t>
  </si>
  <si>
    <t>2023 год</t>
  </si>
  <si>
    <t>Плата за сбросы загрязняющих веществ в водные объекты</t>
  </si>
  <si>
    <t>2 02 25304 05  0000 150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</si>
  <si>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</si>
  <si>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2 02 25243 05 0000 150</t>
  </si>
  <si>
    <t>2 02 25169 05 0000 150</t>
  </si>
  <si>
    <t>1 13 02065 050000 130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</si>
  <si>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</si>
  <si>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1 16 01053 01 0000 140</t>
  </si>
  <si>
    <t>1 16 01063 01 0000 140</t>
  </si>
  <si>
    <t>1 16 02020  02 0000 140</t>
  </si>
  <si>
    <t>1 16 10123 01 0000 140</t>
  </si>
  <si>
    <t>2 02 36900 05 0000 150</t>
  </si>
  <si>
    <t>1 11 05300 00 0000 120</t>
  </si>
  <si>
    <t>Административные штрафы, установленные законами субъектов Российской Федерации об административных правонарушениях</t>
  </si>
  <si>
    <t>2024 год</t>
  </si>
  <si>
    <t>1 01 02080 01 0000 110</t>
  </si>
  <si>
    <t>1 16 01073 01 0000 140</t>
  </si>
  <si>
    <t>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</si>
  <si>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</si>
  <si>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</si>
  <si>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</si>
  <si>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2025 год</t>
  </si>
  <si>
    <t>Объем доходов бюджета Череповецкого муниципального района, формируемый за счет налоговых и неналоговых доходов, а также безвозмездных поступлений на 2023 год и плановый период 2024 и 2025 годов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</si>
  <si>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</si>
  <si>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</si>
  <si>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</si>
  <si>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</si>
  <si>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</si>
  <si>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</si>
  <si>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</si>
  <si>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Плата за выбросы загрязняющих веществ в атмосферный воздух стационарными объектами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</si>
  <si>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</si>
  <si>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</si>
  <si>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1 16 01083 01 0000 140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</si>
  <si>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</si>
  <si>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</si>
  <si>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</si>
  <si>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</si>
  <si>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</si>
  <si>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</si>
  <si>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</si>
  <si>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</si>
  <si>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</si>
  <si>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</si>
  <si>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</si>
  <si>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</si>
  <si>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</si>
  <si>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</si>
  <si>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</si>
  <si>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</si>
  <si>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1 16 11000 01 0000 140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</si>
  <si>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</si>
  <si>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</si>
  <si>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</si>
  <si>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</si>
  <si>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</si>
  <si>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2 02 25098 05 0000 150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</si>
  <si>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</si>
  <si>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2 02 40000 00 0000 150</t>
  </si>
  <si>
    <t xml:space="preserve">Иные межбюджетные трансферты </t>
  </si>
  <si>
    <t>2 02 30000 00 0000 150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</si>
  <si>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</si>
  <si>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2 02 20000 00 0000 150</t>
  </si>
  <si>
    <t>Субсидии  бюджетам  бюджетной системы Российской Федерации (межбюджетные субсидии)</t>
  </si>
  <si>
    <t>Субвенции  бюджетам  бюджетной системы Российской Федерации</t>
  </si>
  <si>
    <t>Единая субвенция   бюджетам муниципальных районов из бюджета субъекта Российской Федерации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</si>
  <si>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</si>
  <si>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</si>
  <si>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</si>
  <si>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</si>
  <si>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2 02 25171 05 0000 150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</si>
  <si>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</si>
  <si>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2 02 35179 05 0000 150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</si>
  <si>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</si>
  <si>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</si>
  <si>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</si>
  <si>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Приложение 2 к решению Муниципального Собрания  района  от  14.12.2022 № 364</t>
  </si>
  <si>
    <t>Приложение 2 к решению Муниципального Собрания  района  от 25.01.2023  № 376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</si>
</sst>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0" fontId="4" fillId="0" borderId="1" xfId="0" applyFont="1" applyBorder="1"/>
    <xf numFmtId="0" fontId="1" fillId="2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/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164" fontId="6" fillId="0" borderId="0" xfId="0" applyNumberFormat="1" applyFont="1" applyAlignment="1">
      <alignment wrapText="1"/>
    </xf>
    <xf numFmtId="0" fontId="4" fillId="0" borderId="0" xfId="0" applyFont="1" applyFill="1" applyBorder="1"/>
    <xf numFmtId="0" fontId="4" fillId="0" borderId="1" xfId="0" applyFont="1" applyFill="1" applyBorder="1"/>
    <xf numFmtId="3" fontId="1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1" fillId="0" borderId="0" xfId="0" applyFont="1" applyFill="1" applyBorder="1"/>
    <xf numFmtId="0" fontId="1" fillId="0" borderId="1" xfId="0" applyFont="1" applyFill="1" applyBorder="1"/>
    <xf numFmtId="0" fontId="5" fillId="0" borderId="0" xfId="0" applyFont="1" applyFill="1" applyBorder="1"/>
    <xf numFmtId="0" fontId="5" fillId="0" borderId="1" xfId="0" applyFont="1" applyFill="1" applyBorder="1"/>
    <xf numFmtId="0" fontId="4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wrapText="1"/>
    </xf>
    <xf numFmtId="164" fontId="4" fillId="0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164" fontId="4" fillId="3" borderId="1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3" borderId="1" xfId="0" applyFont="1" applyFill="1" applyBorder="1"/>
    <xf numFmtId="0" fontId="4" fillId="4" borderId="0" xfId="0" applyFont="1" applyFill="1" applyBorder="1"/>
    <xf numFmtId="164" fontId="1" fillId="3" borderId="1" xfId="0" applyNumberFormat="1" applyFont="1" applyFill="1" applyBorder="1"/>
    <xf numFmtId="164" fontId="3" fillId="3" borderId="1" xfId="0" applyNumberFormat="1" applyFont="1" applyFill="1" applyBorder="1"/>
    <xf numFmtId="164" fontId="4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right"/>
    </xf>
    <xf numFmtId="164" fontId="1" fillId="3" borderId="3" xfId="0" applyNumberFormat="1" applyFont="1" applyFill="1" applyBorder="1"/>
    <xf numFmtId="164" fontId="3" fillId="0" borderId="1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6"/>
  <sheetViews>
    <sheetView tabSelected="1" view="pageBreakPreview" topLeftCell="A135" zoomScaleNormal="85" zoomScaleSheetLayoutView="100" workbookViewId="0">
      <selection activeCell="B158" sqref="B158"/>
    </sheetView>
  </sheetViews>
  <sheetFormatPr defaultColWidth="9.109375" defaultRowHeight="15.6"/>
  <cols>
    <col min="1" max="1" width="24.33203125" style="1" customWidth="1"/>
    <col min="2" max="2" width="72" style="26" customWidth="1"/>
    <col min="3" max="3" width="12.6640625" style="4" customWidth="1"/>
    <col min="4" max="5" width="12.6640625" style="3" customWidth="1"/>
    <col min="6" max="66" width="9.109375" style="3" customWidth="1"/>
    <col min="67" max="16384" width="9.109375" style="2"/>
  </cols>
  <sheetData>
    <row r="1" spans="1:66" ht="9" customHeight="1">
      <c r="C1" s="54"/>
      <c r="D1" s="54"/>
      <c r="E1" s="54"/>
    </row>
    <row r="2" spans="1:66" ht="60" customHeight="1">
      <c r="C2" s="54" t="s">
        <v>267</v>
      </c>
      <c r="D2" s="54"/>
      <c r="E2" s="54"/>
    </row>
    <row r="3" spans="1:66" ht="57" customHeight="1">
      <c r="C3" s="54" t="s">
        <v>266</v>
      </c>
      <c r="D3" s="54"/>
      <c r="E3" s="54"/>
    </row>
    <row r="4" spans="1:66" ht="50.25" hidden="1" customHeight="1">
      <c r="B4" s="19"/>
      <c r="C4" s="27"/>
    </row>
    <row r="5" spans="1:66" ht="58.5" customHeight="1">
      <c r="A5" s="55" t="s">
        <v>212</v>
      </c>
      <c r="B5" s="55"/>
      <c r="C5" s="55"/>
      <c r="D5" s="55"/>
      <c r="E5" s="55"/>
    </row>
    <row r="6" spans="1:66" ht="16.2" customHeight="1" thickBot="1">
      <c r="B6" s="19"/>
    </row>
    <row r="7" spans="1:66" s="5" customFormat="1" ht="18" customHeight="1">
      <c r="A7" s="60" t="s">
        <v>14</v>
      </c>
      <c r="B7" s="62" t="s">
        <v>140</v>
      </c>
      <c r="C7" s="65" t="s">
        <v>0</v>
      </c>
      <c r="D7" s="65"/>
      <c r="E7" s="6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</row>
    <row r="8" spans="1:66" s="5" customFormat="1">
      <c r="A8" s="61"/>
      <c r="B8" s="63"/>
      <c r="C8" s="67"/>
      <c r="D8" s="67"/>
      <c r="E8" s="68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1:66" s="5" customFormat="1" ht="14.25" customHeight="1">
      <c r="A9" s="61"/>
      <c r="B9" s="64"/>
      <c r="C9" s="53" t="s">
        <v>189</v>
      </c>
      <c r="D9" s="40" t="s">
        <v>204</v>
      </c>
      <c r="E9" s="41" t="s">
        <v>211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s="5" customFormat="1" ht="14.25" customHeight="1">
      <c r="A10" s="6">
        <v>1</v>
      </c>
      <c r="B10" s="7">
        <v>2</v>
      </c>
      <c r="C10" s="38">
        <v>3</v>
      </c>
      <c r="D10" s="40">
        <v>4</v>
      </c>
      <c r="E10" s="41">
        <v>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s="5" customFormat="1" ht="18.75" customHeight="1">
      <c r="A11" s="8" t="s">
        <v>18</v>
      </c>
      <c r="B11" s="20" t="s">
        <v>141</v>
      </c>
      <c r="C11" s="48">
        <f>C12+C19+C25+C38+C45+C57+C65+C71+C103+C79</f>
        <v>528557</v>
      </c>
      <c r="D11" s="48">
        <f>D12+D19+D25+D38+D45+D57+D65+D71+D103+D79</f>
        <v>557219</v>
      </c>
      <c r="E11" s="48">
        <f>E12+E19+E25+E38+E45+E57+E65+E71+E103+E79</f>
        <v>551281</v>
      </c>
      <c r="F11" s="4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s="5" customFormat="1" ht="15.75" customHeight="1">
      <c r="A12" s="9" t="s">
        <v>17</v>
      </c>
      <c r="B12" s="20" t="s">
        <v>5</v>
      </c>
      <c r="C12" s="48">
        <f>C13</f>
        <v>345966</v>
      </c>
      <c r="D12" s="48">
        <f>D13</f>
        <v>362845</v>
      </c>
      <c r="E12" s="48">
        <f>E13</f>
        <v>339772</v>
      </c>
      <c r="F12" s="4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s="5" customFormat="1" ht="18.75" customHeight="1">
      <c r="A13" s="10" t="s">
        <v>19</v>
      </c>
      <c r="B13" s="21" t="s">
        <v>1</v>
      </c>
      <c r="C13" s="49">
        <f>SUM(C14:C18)</f>
        <v>345966</v>
      </c>
      <c r="D13" s="49">
        <f t="shared" ref="D13:E13" si="0">SUM(D14:D18)</f>
        <v>362845</v>
      </c>
      <c r="E13" s="49">
        <f t="shared" si="0"/>
        <v>339772</v>
      </c>
      <c r="F13" s="45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s="29" customFormat="1" ht="78">
      <c r="A14" s="15" t="s">
        <v>39</v>
      </c>
      <c r="B14" s="25" t="s">
        <v>103</v>
      </c>
      <c r="C14" s="39">
        <v>325701</v>
      </c>
      <c r="D14" s="39">
        <v>341749</v>
      </c>
      <c r="E14" s="39">
        <v>318942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</row>
    <row r="15" spans="1:66" s="29" customFormat="1" ht="109.2">
      <c r="A15" s="15" t="s">
        <v>67</v>
      </c>
      <c r="B15" s="25" t="s">
        <v>104</v>
      </c>
      <c r="C15" s="39">
        <v>2697</v>
      </c>
      <c r="D15" s="39">
        <v>2831</v>
      </c>
      <c r="E15" s="39">
        <v>2642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</row>
    <row r="16" spans="1:66" s="29" customFormat="1" ht="46.8">
      <c r="A16" s="15" t="s">
        <v>40</v>
      </c>
      <c r="B16" s="25" t="s">
        <v>100</v>
      </c>
      <c r="C16" s="39">
        <v>8767</v>
      </c>
      <c r="D16" s="39">
        <v>9198</v>
      </c>
      <c r="E16" s="39">
        <v>8584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</row>
    <row r="17" spans="1:66" s="29" customFormat="1" ht="78">
      <c r="A17" s="15" t="s">
        <v>41</v>
      </c>
      <c r="B17" s="25" t="s">
        <v>105</v>
      </c>
      <c r="C17" s="39">
        <v>2029</v>
      </c>
      <c r="D17" s="39">
        <v>2155</v>
      </c>
      <c r="E17" s="39">
        <v>2264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</row>
    <row r="18" spans="1:66" s="29" customFormat="1" ht="78">
      <c r="A18" s="15" t="s">
        <v>205</v>
      </c>
      <c r="B18" s="25" t="s">
        <v>213</v>
      </c>
      <c r="C18" s="39">
        <v>6772</v>
      </c>
      <c r="D18" s="39">
        <v>6912</v>
      </c>
      <c r="E18" s="39">
        <v>7340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</row>
    <row r="19" spans="1:66" s="18" customFormat="1" ht="31.2">
      <c r="A19" s="30" t="s">
        <v>83</v>
      </c>
      <c r="B19" s="23" t="s">
        <v>84</v>
      </c>
      <c r="C19" s="48">
        <f>C20</f>
        <v>51154</v>
      </c>
      <c r="D19" s="48">
        <f>D20</f>
        <v>54396</v>
      </c>
      <c r="E19" s="48">
        <f>E20</f>
        <v>57568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</row>
    <row r="20" spans="1:66" s="18" customFormat="1" ht="31.2">
      <c r="A20" s="31" t="s">
        <v>85</v>
      </c>
      <c r="B20" s="21" t="s">
        <v>86</v>
      </c>
      <c r="C20" s="49">
        <f>C21+C22+C23+C24</f>
        <v>51154</v>
      </c>
      <c r="D20" s="49">
        <f>D21+D22+D23+D24</f>
        <v>54396</v>
      </c>
      <c r="E20" s="49">
        <f>E21+E22+E23+E24</f>
        <v>57568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</row>
    <row r="21" spans="1:66" s="29" customFormat="1" ht="98.25" customHeight="1">
      <c r="A21" s="15" t="s">
        <v>181</v>
      </c>
      <c r="B21" s="25" t="s">
        <v>214</v>
      </c>
      <c r="C21" s="50">
        <v>25014</v>
      </c>
      <c r="D21" s="50">
        <v>26600</v>
      </c>
      <c r="E21" s="50">
        <v>28151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</row>
    <row r="22" spans="1:66" s="29" customFormat="1" ht="109.5" customHeight="1">
      <c r="A22" s="15" t="s">
        <v>166</v>
      </c>
      <c r="B22" s="25" t="s">
        <v>215</v>
      </c>
      <c r="C22" s="50">
        <v>153</v>
      </c>
      <c r="D22" s="50">
        <v>163</v>
      </c>
      <c r="E22" s="50">
        <v>173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</row>
    <row r="23" spans="1:66" s="29" customFormat="1" ht="101.25" customHeight="1">
      <c r="A23" s="15" t="s">
        <v>167</v>
      </c>
      <c r="B23" s="25" t="s">
        <v>216</v>
      </c>
      <c r="C23" s="50">
        <v>28800</v>
      </c>
      <c r="D23" s="50">
        <v>30625</v>
      </c>
      <c r="E23" s="50">
        <v>32411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</row>
    <row r="24" spans="1:66" s="29" customFormat="1" ht="98.25" customHeight="1">
      <c r="A24" s="15" t="s">
        <v>168</v>
      </c>
      <c r="B24" s="25" t="s">
        <v>217</v>
      </c>
      <c r="C24" s="50">
        <v>-2813</v>
      </c>
      <c r="D24" s="50">
        <v>-2992</v>
      </c>
      <c r="E24" s="50">
        <v>-3167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</row>
    <row r="25" spans="1:66" s="18" customFormat="1" ht="17.25" customHeight="1">
      <c r="A25" s="16" t="s">
        <v>20</v>
      </c>
      <c r="B25" s="23" t="s">
        <v>2</v>
      </c>
      <c r="C25" s="48">
        <f>C26+C31+C33</f>
        <v>59487</v>
      </c>
      <c r="D25" s="48">
        <f t="shared" ref="D25:E25" si="1">D26+D31+D33</f>
        <v>63125</v>
      </c>
      <c r="E25" s="48">
        <f t="shared" si="1"/>
        <v>72017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</row>
    <row r="26" spans="1:66" s="18" customFormat="1" ht="31.2">
      <c r="A26" s="31" t="s">
        <v>106</v>
      </c>
      <c r="B26" s="32" t="s">
        <v>107</v>
      </c>
      <c r="C26" s="49">
        <f>C27+C28+C29</f>
        <v>55962</v>
      </c>
      <c r="D26" s="49">
        <f>D27+D28+D29</f>
        <v>59486</v>
      </c>
      <c r="E26" s="49">
        <f>E27+E28+E29</f>
        <v>68292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</row>
    <row r="27" spans="1:66" s="29" customFormat="1" ht="31.2">
      <c r="A27" s="15" t="s">
        <v>123</v>
      </c>
      <c r="B27" s="25" t="s">
        <v>108</v>
      </c>
      <c r="C27" s="50">
        <v>38083</v>
      </c>
      <c r="D27" s="50">
        <v>40456</v>
      </c>
      <c r="E27" s="50">
        <v>47722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</row>
    <row r="28" spans="1:66" s="29" customFormat="1" ht="62.4">
      <c r="A28" s="15" t="s">
        <v>124</v>
      </c>
      <c r="B28" s="25" t="s">
        <v>218</v>
      </c>
      <c r="C28" s="50">
        <v>17879</v>
      </c>
      <c r="D28" s="50">
        <v>19030</v>
      </c>
      <c r="E28" s="50">
        <v>20570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</row>
    <row r="29" spans="1:66" s="29" customFormat="1" ht="30.75" hidden="1" customHeight="1">
      <c r="A29" s="15" t="s">
        <v>109</v>
      </c>
      <c r="B29" s="25" t="s">
        <v>110</v>
      </c>
      <c r="C29" s="50"/>
      <c r="D29" s="50"/>
      <c r="E29" s="50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</row>
    <row r="30" spans="1:66" s="29" customFormat="1" ht="32.25" hidden="1" customHeight="1">
      <c r="A30" s="15" t="s">
        <v>50</v>
      </c>
      <c r="B30" s="25" t="s">
        <v>94</v>
      </c>
      <c r="C30" s="50"/>
      <c r="D30" s="50"/>
      <c r="E30" s="50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</row>
    <row r="31" spans="1:66" s="29" customFormat="1">
      <c r="A31" s="31" t="s">
        <v>21</v>
      </c>
      <c r="B31" s="32" t="s">
        <v>4</v>
      </c>
      <c r="C31" s="49">
        <f>C32</f>
        <v>555</v>
      </c>
      <c r="D31" s="49">
        <f>D32</f>
        <v>599</v>
      </c>
      <c r="E31" s="49">
        <f>E32</f>
        <v>605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</row>
    <row r="32" spans="1:66" s="29" customFormat="1">
      <c r="A32" s="15" t="s">
        <v>51</v>
      </c>
      <c r="B32" s="25" t="s">
        <v>4</v>
      </c>
      <c r="C32" s="50">
        <v>555</v>
      </c>
      <c r="D32" s="50">
        <v>599</v>
      </c>
      <c r="E32" s="50">
        <v>605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</row>
    <row r="33" spans="1:66" s="29" customFormat="1" ht="31.2">
      <c r="A33" s="31" t="s">
        <v>76</v>
      </c>
      <c r="B33" s="32" t="s">
        <v>77</v>
      </c>
      <c r="C33" s="49">
        <f>C34</f>
        <v>2970</v>
      </c>
      <c r="D33" s="49">
        <f>D34</f>
        <v>3040</v>
      </c>
      <c r="E33" s="49">
        <f>E34</f>
        <v>3120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</row>
    <row r="34" spans="1:66" s="29" customFormat="1" ht="31.2">
      <c r="A34" s="15" t="s">
        <v>78</v>
      </c>
      <c r="B34" s="25" t="s">
        <v>182</v>
      </c>
      <c r="C34" s="50">
        <v>2970</v>
      </c>
      <c r="D34" s="50">
        <v>3040</v>
      </c>
      <c r="E34" s="50">
        <v>3120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</row>
    <row r="35" spans="1:66" s="29" customFormat="1" ht="32.25" hidden="1" customHeight="1">
      <c r="A35" s="15" t="s">
        <v>52</v>
      </c>
      <c r="B35" s="25" t="s">
        <v>53</v>
      </c>
      <c r="C35" s="50"/>
      <c r="D35" s="50"/>
      <c r="E35" s="50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</row>
    <row r="36" spans="1:66" s="18" customFormat="1" ht="21.75" hidden="1" customHeight="1">
      <c r="A36" s="31" t="s">
        <v>22</v>
      </c>
      <c r="B36" s="32" t="s">
        <v>13</v>
      </c>
      <c r="C36" s="49">
        <f>C37</f>
        <v>0</v>
      </c>
      <c r="D36" s="49"/>
      <c r="E36" s="49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</row>
    <row r="37" spans="1:66" s="29" customFormat="1" ht="15" hidden="1" customHeight="1">
      <c r="A37" s="15" t="s">
        <v>23</v>
      </c>
      <c r="B37" s="25" t="s">
        <v>15</v>
      </c>
      <c r="C37" s="50"/>
      <c r="D37" s="50"/>
      <c r="E37" s="50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</row>
    <row r="38" spans="1:66" s="18" customFormat="1" ht="15" customHeight="1">
      <c r="A38" s="16" t="s">
        <v>42</v>
      </c>
      <c r="B38" s="23" t="s">
        <v>43</v>
      </c>
      <c r="C38" s="48">
        <f>C41+C43</f>
        <v>340</v>
      </c>
      <c r="D38" s="48">
        <f t="shared" ref="D38:E38" si="2">D41+D43</f>
        <v>340</v>
      </c>
      <c r="E38" s="48">
        <f t="shared" si="2"/>
        <v>340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</row>
    <row r="39" spans="1:66" s="18" customFormat="1" ht="31.2" hidden="1">
      <c r="A39" s="31" t="s">
        <v>111</v>
      </c>
      <c r="B39" s="32" t="s">
        <v>112</v>
      </c>
      <c r="C39" s="49">
        <f>C40</f>
        <v>0</v>
      </c>
      <c r="D39" s="49"/>
      <c r="E39" s="49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</row>
    <row r="40" spans="1:66" s="29" customFormat="1" ht="46.8" hidden="1">
      <c r="A40" s="15" t="s">
        <v>113</v>
      </c>
      <c r="B40" s="25" t="s">
        <v>114</v>
      </c>
      <c r="C40" s="50"/>
      <c r="D40" s="50"/>
      <c r="E40" s="50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</row>
    <row r="41" spans="1:66" s="29" customFormat="1" ht="31.2">
      <c r="A41" s="31" t="s">
        <v>111</v>
      </c>
      <c r="B41" s="32" t="s">
        <v>112</v>
      </c>
      <c r="C41" s="49">
        <f>C42</f>
        <v>310</v>
      </c>
      <c r="D41" s="49">
        <f t="shared" ref="D41:E41" si="3">D42</f>
        <v>310</v>
      </c>
      <c r="E41" s="49">
        <f t="shared" si="3"/>
        <v>310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</row>
    <row r="42" spans="1:66" s="29" customFormat="1" ht="46.8">
      <c r="A42" s="15" t="s">
        <v>113</v>
      </c>
      <c r="B42" s="25" t="s">
        <v>114</v>
      </c>
      <c r="C42" s="50">
        <v>310</v>
      </c>
      <c r="D42" s="50">
        <v>310</v>
      </c>
      <c r="E42" s="50">
        <v>310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</row>
    <row r="43" spans="1:66" s="18" customFormat="1" ht="31.2">
      <c r="A43" s="31" t="s">
        <v>44</v>
      </c>
      <c r="B43" s="32" t="s">
        <v>45</v>
      </c>
      <c r="C43" s="49">
        <f>C44</f>
        <v>30</v>
      </c>
      <c r="D43" s="49">
        <f t="shared" ref="D43:E43" si="4">D44</f>
        <v>30</v>
      </c>
      <c r="E43" s="49">
        <f t="shared" si="4"/>
        <v>30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</row>
    <row r="44" spans="1:66" s="29" customFormat="1" ht="31.2">
      <c r="A44" s="15" t="s">
        <v>72</v>
      </c>
      <c r="B44" s="25" t="s">
        <v>73</v>
      </c>
      <c r="C44" s="50">
        <v>30</v>
      </c>
      <c r="D44" s="50">
        <v>30</v>
      </c>
      <c r="E44" s="50">
        <v>30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</row>
    <row r="45" spans="1:66" s="18" customFormat="1" ht="31.2">
      <c r="A45" s="16" t="s">
        <v>24</v>
      </c>
      <c r="B45" s="23" t="s">
        <v>6</v>
      </c>
      <c r="C45" s="48">
        <f>C48+C46+C55+C53</f>
        <v>32879</v>
      </c>
      <c r="D45" s="48">
        <f t="shared" ref="D45:E45" si="5">D48+D46+D55+D53</f>
        <v>33228</v>
      </c>
      <c r="E45" s="48">
        <f t="shared" si="5"/>
        <v>32879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</row>
    <row r="46" spans="1:66" s="18" customFormat="1" ht="62.4">
      <c r="A46" s="31" t="s">
        <v>87</v>
      </c>
      <c r="B46" s="32" t="s">
        <v>88</v>
      </c>
      <c r="C46" s="49">
        <f>C47</f>
        <v>0</v>
      </c>
      <c r="D46" s="49">
        <f t="shared" ref="D46:E46" si="6">D47</f>
        <v>0</v>
      </c>
      <c r="E46" s="49">
        <f t="shared" si="6"/>
        <v>0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</row>
    <row r="47" spans="1:66" s="18" customFormat="1" ht="46.8">
      <c r="A47" s="15" t="s">
        <v>95</v>
      </c>
      <c r="B47" s="25" t="s">
        <v>89</v>
      </c>
      <c r="C47" s="50">
        <v>0</v>
      </c>
      <c r="D47" s="50">
        <v>0</v>
      </c>
      <c r="E47" s="50">
        <v>0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</row>
    <row r="48" spans="1:66" s="18" customFormat="1" ht="78">
      <c r="A48" s="31" t="s">
        <v>25</v>
      </c>
      <c r="B48" s="32" t="s">
        <v>183</v>
      </c>
      <c r="C48" s="49">
        <f>C49+C50+C51+C52</f>
        <v>30897</v>
      </c>
      <c r="D48" s="49">
        <f t="shared" ref="D48:E48" si="7">D49+D50+D51+D52</f>
        <v>30897</v>
      </c>
      <c r="E48" s="49">
        <f t="shared" si="7"/>
        <v>30897</v>
      </c>
      <c r="F48" s="17"/>
      <c r="G48" s="33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</row>
    <row r="49" spans="1:66" s="29" customFormat="1" ht="84" customHeight="1">
      <c r="A49" s="15" t="s">
        <v>135</v>
      </c>
      <c r="B49" s="25" t="s">
        <v>136</v>
      </c>
      <c r="C49" s="50">
        <v>29317</v>
      </c>
      <c r="D49" s="50">
        <v>29317</v>
      </c>
      <c r="E49" s="50">
        <v>29317</v>
      </c>
      <c r="F49" s="47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</row>
    <row r="50" spans="1:66" s="29" customFormat="1" ht="66.75" customHeight="1">
      <c r="A50" s="15" t="s">
        <v>96</v>
      </c>
      <c r="B50" s="25" t="s">
        <v>119</v>
      </c>
      <c r="C50" s="50">
        <v>517</v>
      </c>
      <c r="D50" s="50">
        <v>517</v>
      </c>
      <c r="E50" s="50">
        <v>517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</row>
    <row r="51" spans="1:66" s="29" customFormat="1" ht="48.75" hidden="1" customHeight="1">
      <c r="A51" s="15" t="s">
        <v>98</v>
      </c>
      <c r="B51" s="25" t="s">
        <v>46</v>
      </c>
      <c r="C51" s="50"/>
      <c r="D51" s="50"/>
      <c r="E51" s="50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</row>
    <row r="52" spans="1:66" s="29" customFormat="1" ht="31.2">
      <c r="A52" s="15" t="s">
        <v>99</v>
      </c>
      <c r="B52" s="25" t="s">
        <v>120</v>
      </c>
      <c r="C52" s="50">
        <v>1063</v>
      </c>
      <c r="D52" s="50">
        <v>1063</v>
      </c>
      <c r="E52" s="50">
        <v>1063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</row>
    <row r="53" spans="1:66" s="29" customFormat="1" ht="46.8">
      <c r="A53" s="31" t="s">
        <v>202</v>
      </c>
      <c r="B53" s="32" t="s">
        <v>219</v>
      </c>
      <c r="C53" s="49">
        <f>C54</f>
        <v>6</v>
      </c>
      <c r="D53" s="49">
        <f t="shared" ref="D53:E53" si="8">D54</f>
        <v>6</v>
      </c>
      <c r="E53" s="49">
        <f t="shared" si="8"/>
        <v>6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</row>
    <row r="54" spans="1:66" s="29" customFormat="1" ht="124.8">
      <c r="A54" s="15" t="s">
        <v>151</v>
      </c>
      <c r="B54" s="25" t="s">
        <v>152</v>
      </c>
      <c r="C54" s="50">
        <v>6</v>
      </c>
      <c r="D54" s="50">
        <v>6</v>
      </c>
      <c r="E54" s="50">
        <v>6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</row>
    <row r="55" spans="1:66" s="18" customFormat="1" ht="78">
      <c r="A55" s="31" t="s">
        <v>128</v>
      </c>
      <c r="B55" s="32" t="s">
        <v>127</v>
      </c>
      <c r="C55" s="49">
        <f>C56</f>
        <v>1976</v>
      </c>
      <c r="D55" s="49">
        <f>D56</f>
        <v>2325</v>
      </c>
      <c r="E55" s="49">
        <f>E56</f>
        <v>1976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</row>
    <row r="56" spans="1:66" s="29" customFormat="1" ht="78">
      <c r="A56" s="15" t="s">
        <v>125</v>
      </c>
      <c r="B56" s="25" t="s">
        <v>126</v>
      </c>
      <c r="C56" s="50">
        <v>1976</v>
      </c>
      <c r="D56" s="50">
        <v>2325</v>
      </c>
      <c r="E56" s="50">
        <v>1976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</row>
    <row r="57" spans="1:66" s="18" customFormat="1" ht="18.75" customHeight="1">
      <c r="A57" s="16" t="s">
        <v>64</v>
      </c>
      <c r="B57" s="23" t="s">
        <v>7</v>
      </c>
      <c r="C57" s="48">
        <f>SUM(C58)</f>
        <v>23972</v>
      </c>
      <c r="D57" s="48">
        <f>SUM(D58)</f>
        <v>28526</v>
      </c>
      <c r="E57" s="48">
        <f>SUM(E58)</f>
        <v>33946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</row>
    <row r="58" spans="1:66" s="18" customFormat="1" ht="21" customHeight="1">
      <c r="A58" s="31" t="s">
        <v>26</v>
      </c>
      <c r="B58" s="32" t="s">
        <v>3</v>
      </c>
      <c r="C58" s="49">
        <f>C59+C62+C63+C64</f>
        <v>23972</v>
      </c>
      <c r="D58" s="49">
        <f>D59+D62+D63+D64</f>
        <v>28526</v>
      </c>
      <c r="E58" s="49">
        <f>E59+E62+E63+E64</f>
        <v>33946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</row>
    <row r="59" spans="1:66" s="29" customFormat="1" ht="31.2">
      <c r="A59" s="15" t="s">
        <v>57</v>
      </c>
      <c r="B59" s="25" t="s">
        <v>220</v>
      </c>
      <c r="C59" s="50">
        <v>96</v>
      </c>
      <c r="D59" s="50">
        <v>114</v>
      </c>
      <c r="E59" s="50">
        <v>136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</row>
    <row r="60" spans="1:66" s="29" customFormat="1" ht="30.75" hidden="1" customHeight="1">
      <c r="A60" s="15" t="s">
        <v>129</v>
      </c>
      <c r="B60" s="25" t="s">
        <v>130</v>
      </c>
      <c r="C60" s="50"/>
      <c r="D60" s="50"/>
      <c r="E60" s="50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</row>
    <row r="61" spans="1:66" s="29" customFormat="1" hidden="1">
      <c r="A61" s="15" t="s">
        <v>74</v>
      </c>
      <c r="B61" s="25" t="s">
        <v>75</v>
      </c>
      <c r="C61" s="50"/>
      <c r="D61" s="50"/>
      <c r="E61" s="50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</row>
    <row r="62" spans="1:66" s="29" customFormat="1">
      <c r="A62" s="15" t="s">
        <v>74</v>
      </c>
      <c r="B62" s="25" t="s">
        <v>190</v>
      </c>
      <c r="C62" s="50">
        <v>168</v>
      </c>
      <c r="D62" s="50">
        <v>199</v>
      </c>
      <c r="E62" s="50">
        <v>238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</row>
    <row r="63" spans="1:66" s="29" customFormat="1">
      <c r="A63" s="15" t="s">
        <v>144</v>
      </c>
      <c r="B63" s="25" t="s">
        <v>145</v>
      </c>
      <c r="C63" s="50">
        <v>23636</v>
      </c>
      <c r="D63" s="50">
        <v>28127</v>
      </c>
      <c r="E63" s="50">
        <v>33471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</row>
    <row r="64" spans="1:66" s="29" customFormat="1">
      <c r="A64" s="15" t="s">
        <v>175</v>
      </c>
      <c r="B64" s="25" t="s">
        <v>176</v>
      </c>
      <c r="C64" s="50">
        <v>72</v>
      </c>
      <c r="D64" s="50">
        <v>86</v>
      </c>
      <c r="E64" s="50">
        <v>101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</row>
    <row r="65" spans="1:66" s="34" customFormat="1" ht="31.2">
      <c r="A65" s="16" t="s">
        <v>27</v>
      </c>
      <c r="B65" s="23" t="s">
        <v>58</v>
      </c>
      <c r="C65" s="48">
        <f>C66+C68</f>
        <v>4941</v>
      </c>
      <c r="D65" s="48">
        <f>D66+D68</f>
        <v>4941</v>
      </c>
      <c r="E65" s="48">
        <f>E66+E68</f>
        <v>4941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</row>
    <row r="66" spans="1:66" s="18" customFormat="1">
      <c r="A66" s="31" t="s">
        <v>115</v>
      </c>
      <c r="B66" s="32" t="s">
        <v>116</v>
      </c>
      <c r="C66" s="49">
        <f>C67</f>
        <v>4254</v>
      </c>
      <c r="D66" s="49">
        <f>D67</f>
        <v>4254</v>
      </c>
      <c r="E66" s="49">
        <f>E67</f>
        <v>4254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</row>
    <row r="67" spans="1:66" s="29" customFormat="1" ht="31.2">
      <c r="A67" s="15" t="s">
        <v>117</v>
      </c>
      <c r="B67" s="25" t="s">
        <v>118</v>
      </c>
      <c r="C67" s="50">
        <v>4254</v>
      </c>
      <c r="D67" s="50">
        <v>4254</v>
      </c>
      <c r="E67" s="50">
        <v>4254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</row>
    <row r="68" spans="1:66" s="18" customFormat="1" ht="21" customHeight="1">
      <c r="A68" s="31" t="s">
        <v>61</v>
      </c>
      <c r="B68" s="32" t="s">
        <v>62</v>
      </c>
      <c r="C68" s="49">
        <f>C70+C69</f>
        <v>687</v>
      </c>
      <c r="D68" s="49">
        <f>D70+D69</f>
        <v>687</v>
      </c>
      <c r="E68" s="49">
        <f>E70+E69</f>
        <v>687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</row>
    <row r="69" spans="1:66" s="18" customFormat="1" ht="37.5" customHeight="1">
      <c r="A69" s="15" t="s">
        <v>195</v>
      </c>
      <c r="B69" s="25" t="s">
        <v>196</v>
      </c>
      <c r="C69" s="50">
        <v>420</v>
      </c>
      <c r="D69" s="50">
        <v>420</v>
      </c>
      <c r="E69" s="50">
        <v>420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</row>
    <row r="70" spans="1:66" s="29" customFormat="1" ht="31.2">
      <c r="A70" s="15" t="s">
        <v>59</v>
      </c>
      <c r="B70" s="25" t="s">
        <v>60</v>
      </c>
      <c r="C70" s="50">
        <v>267</v>
      </c>
      <c r="D70" s="50">
        <v>267</v>
      </c>
      <c r="E70" s="50">
        <v>267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</row>
    <row r="71" spans="1:66" s="34" customFormat="1" ht="21" customHeight="1">
      <c r="A71" s="16" t="s">
        <v>28</v>
      </c>
      <c r="B71" s="23" t="s">
        <v>16</v>
      </c>
      <c r="C71" s="48">
        <f>C72+C75</f>
        <v>8275</v>
      </c>
      <c r="D71" s="48">
        <f>D72+D75</f>
        <v>8275</v>
      </c>
      <c r="E71" s="48">
        <f>E72+E75</f>
        <v>8275</v>
      </c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</row>
    <row r="72" spans="1:66" s="18" customFormat="1" ht="78">
      <c r="A72" s="31" t="s">
        <v>65</v>
      </c>
      <c r="B72" s="32" t="s">
        <v>221</v>
      </c>
      <c r="C72" s="49">
        <f>C73+C74</f>
        <v>2500</v>
      </c>
      <c r="D72" s="49">
        <f>D73+D74</f>
        <v>2500</v>
      </c>
      <c r="E72" s="49">
        <f>E73+E74</f>
        <v>2500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</row>
    <row r="73" spans="1:66" s="36" customFormat="1" ht="83.4" customHeight="1">
      <c r="A73" s="15" t="s">
        <v>63</v>
      </c>
      <c r="B73" s="25" t="s">
        <v>47</v>
      </c>
      <c r="C73" s="50">
        <v>2500</v>
      </c>
      <c r="D73" s="50">
        <v>2500</v>
      </c>
      <c r="E73" s="50">
        <v>2500</v>
      </c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</row>
    <row r="74" spans="1:66" s="36" customFormat="1" ht="28.5" hidden="1" customHeight="1">
      <c r="A74" s="15" t="s">
        <v>90</v>
      </c>
      <c r="B74" s="25" t="s">
        <v>91</v>
      </c>
      <c r="C74" s="50"/>
      <c r="D74" s="50"/>
      <c r="E74" s="50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</row>
    <row r="75" spans="1:66" s="34" customFormat="1" ht="31.2">
      <c r="A75" s="31" t="s">
        <v>35</v>
      </c>
      <c r="B75" s="32" t="s">
        <v>222</v>
      </c>
      <c r="C75" s="49">
        <f>C76+C77+C78</f>
        <v>5775</v>
      </c>
      <c r="D75" s="49">
        <f>D76+D77+D78</f>
        <v>5775</v>
      </c>
      <c r="E75" s="49">
        <f>E76+E77+E78</f>
        <v>5775</v>
      </c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</row>
    <row r="76" spans="1:66" s="29" customFormat="1" ht="62.4">
      <c r="A76" s="15" t="s">
        <v>137</v>
      </c>
      <c r="B76" s="25" t="s">
        <v>138</v>
      </c>
      <c r="C76" s="50">
        <v>5125</v>
      </c>
      <c r="D76" s="50">
        <v>5125</v>
      </c>
      <c r="E76" s="50">
        <v>5125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</row>
    <row r="77" spans="1:66" s="29" customFormat="1" ht="54" customHeight="1">
      <c r="A77" s="15" t="s">
        <v>38</v>
      </c>
      <c r="B77" s="25" t="s">
        <v>55</v>
      </c>
      <c r="C77" s="50">
        <v>200</v>
      </c>
      <c r="D77" s="50">
        <v>200</v>
      </c>
      <c r="E77" s="50">
        <v>200</v>
      </c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</row>
    <row r="78" spans="1:66" s="29" customFormat="1" ht="93.6">
      <c r="A78" s="15" t="s">
        <v>142</v>
      </c>
      <c r="B78" s="25" t="s">
        <v>143</v>
      </c>
      <c r="C78" s="50">
        <v>450</v>
      </c>
      <c r="D78" s="50">
        <v>450</v>
      </c>
      <c r="E78" s="50">
        <v>450</v>
      </c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</row>
    <row r="79" spans="1:66" s="29" customFormat="1" ht="18" customHeight="1">
      <c r="A79" s="16" t="s">
        <v>37</v>
      </c>
      <c r="B79" s="23" t="s">
        <v>36</v>
      </c>
      <c r="C79" s="48">
        <f>C80+C85+C90+C95+C92+C97</f>
        <v>1543</v>
      </c>
      <c r="D79" s="48">
        <f t="shared" ref="D79:E79" si="9">D80+D85+D90+D95+D92+D97</f>
        <v>1543</v>
      </c>
      <c r="E79" s="48">
        <f t="shared" si="9"/>
        <v>1543</v>
      </c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</row>
    <row r="80" spans="1:66" s="29" customFormat="1" ht="38.25" customHeight="1">
      <c r="A80" s="31" t="s">
        <v>224</v>
      </c>
      <c r="B80" s="32" t="s">
        <v>225</v>
      </c>
      <c r="C80" s="49">
        <f>C81+C82+C83+C84</f>
        <v>347</v>
      </c>
      <c r="D80" s="49">
        <f t="shared" ref="D80:E80" si="10">D81+D82+D83+D84</f>
        <v>347</v>
      </c>
      <c r="E80" s="49">
        <f t="shared" si="10"/>
        <v>347</v>
      </c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</row>
    <row r="81" spans="1:66" s="29" customFormat="1" ht="84.75" customHeight="1">
      <c r="A81" s="15" t="s">
        <v>197</v>
      </c>
      <c r="B81" s="25" t="s">
        <v>226</v>
      </c>
      <c r="C81" s="50">
        <v>50</v>
      </c>
      <c r="D81" s="50">
        <v>50</v>
      </c>
      <c r="E81" s="50">
        <v>50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</row>
    <row r="82" spans="1:66" s="29" customFormat="1" ht="95.25" customHeight="1">
      <c r="A82" s="15" t="s">
        <v>198</v>
      </c>
      <c r="B82" s="25" t="s">
        <v>227</v>
      </c>
      <c r="C82" s="50">
        <v>127</v>
      </c>
      <c r="D82" s="50">
        <v>127</v>
      </c>
      <c r="E82" s="50">
        <v>127</v>
      </c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</row>
    <row r="83" spans="1:66" s="29" customFormat="1" ht="84" customHeight="1">
      <c r="A83" s="15" t="s">
        <v>206</v>
      </c>
      <c r="B83" s="25" t="s">
        <v>228</v>
      </c>
      <c r="C83" s="50">
        <v>98</v>
      </c>
      <c r="D83" s="50">
        <v>98</v>
      </c>
      <c r="E83" s="50">
        <v>98</v>
      </c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</row>
    <row r="84" spans="1:66" s="29" customFormat="1" ht="84" customHeight="1">
      <c r="A84" s="15" t="s">
        <v>223</v>
      </c>
      <c r="B84" s="25" t="s">
        <v>229</v>
      </c>
      <c r="C84" s="50">
        <v>72</v>
      </c>
      <c r="D84" s="50">
        <v>72</v>
      </c>
      <c r="E84" s="50">
        <v>72</v>
      </c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</row>
    <row r="85" spans="1:66" s="29" customFormat="1" ht="84" customHeight="1">
      <c r="A85" s="31" t="s">
        <v>230</v>
      </c>
      <c r="B85" s="32" t="s">
        <v>231</v>
      </c>
      <c r="C85" s="49">
        <f>C86</f>
        <v>240</v>
      </c>
      <c r="D85" s="49">
        <f t="shared" ref="D85:E85" si="11">D86</f>
        <v>240</v>
      </c>
      <c r="E85" s="49">
        <f t="shared" si="11"/>
        <v>240</v>
      </c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</row>
    <row r="86" spans="1:66" s="29" customFormat="1" ht="78">
      <c r="A86" s="15" t="s">
        <v>177</v>
      </c>
      <c r="B86" s="25" t="s">
        <v>232</v>
      </c>
      <c r="C86" s="50">
        <v>240</v>
      </c>
      <c r="D86" s="50">
        <v>240</v>
      </c>
      <c r="E86" s="50">
        <v>240</v>
      </c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</row>
    <row r="87" spans="1:66" s="29" customFormat="1" hidden="1">
      <c r="A87" s="15"/>
      <c r="B87" s="25"/>
      <c r="C87" s="50"/>
      <c r="D87" s="50"/>
      <c r="E87" s="50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</row>
    <row r="88" spans="1:66" s="29" customFormat="1" ht="45.75" hidden="1" customHeight="1">
      <c r="A88" s="15"/>
      <c r="B88" s="25"/>
      <c r="C88" s="50"/>
      <c r="D88" s="50"/>
      <c r="E88" s="50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</row>
    <row r="89" spans="1:66" s="29" customFormat="1" ht="33" hidden="1" customHeight="1">
      <c r="A89" s="15"/>
      <c r="B89" s="25"/>
      <c r="C89" s="50"/>
      <c r="D89" s="50"/>
      <c r="E89" s="50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</row>
    <row r="90" spans="1:66" s="29" customFormat="1" ht="37.5" customHeight="1">
      <c r="A90" s="31" t="s">
        <v>233</v>
      </c>
      <c r="B90" s="32" t="s">
        <v>203</v>
      </c>
      <c r="C90" s="49">
        <f>C91</f>
        <v>28</v>
      </c>
      <c r="D90" s="49">
        <f t="shared" ref="D90:E90" si="12">D91</f>
        <v>28</v>
      </c>
      <c r="E90" s="49">
        <f t="shared" si="12"/>
        <v>28</v>
      </c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</row>
    <row r="91" spans="1:66" s="29" customFormat="1" ht="54" customHeight="1">
      <c r="A91" s="15" t="s">
        <v>199</v>
      </c>
      <c r="B91" s="25" t="s">
        <v>234</v>
      </c>
      <c r="C91" s="50">
        <v>28</v>
      </c>
      <c r="D91" s="50">
        <v>28</v>
      </c>
      <c r="E91" s="50">
        <v>28</v>
      </c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</row>
    <row r="92" spans="1:66" s="29" customFormat="1" ht="96.75" customHeight="1">
      <c r="A92" s="31" t="s">
        <v>235</v>
      </c>
      <c r="B92" s="32" t="s">
        <v>236</v>
      </c>
      <c r="C92" s="49">
        <f>C93+C94</f>
        <v>106</v>
      </c>
      <c r="D92" s="49">
        <f t="shared" ref="D92:E92" si="13">D93+D94</f>
        <v>106</v>
      </c>
      <c r="E92" s="49">
        <f t="shared" si="13"/>
        <v>106</v>
      </c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</row>
    <row r="93" spans="1:66" s="29" customFormat="1" ht="78">
      <c r="A93" s="15" t="s">
        <v>180</v>
      </c>
      <c r="B93" s="25" t="s">
        <v>179</v>
      </c>
      <c r="C93" s="50">
        <v>30</v>
      </c>
      <c r="D93" s="50">
        <v>30</v>
      </c>
      <c r="E93" s="50">
        <v>30</v>
      </c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</row>
    <row r="94" spans="1:66" s="29" customFormat="1" ht="62.4">
      <c r="A94" s="15" t="s">
        <v>243</v>
      </c>
      <c r="B94" s="25" t="s">
        <v>244</v>
      </c>
      <c r="C94" s="50">
        <v>76</v>
      </c>
      <c r="D94" s="50">
        <v>76</v>
      </c>
      <c r="E94" s="50">
        <v>76</v>
      </c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</row>
    <row r="95" spans="1:66" s="29" customFormat="1" ht="46.5" customHeight="1">
      <c r="A95" s="31" t="s">
        <v>237</v>
      </c>
      <c r="B95" s="32" t="s">
        <v>238</v>
      </c>
      <c r="C95" s="49">
        <f>C96</f>
        <v>61</v>
      </c>
      <c r="D95" s="49">
        <f t="shared" ref="D95:E95" si="14">D96</f>
        <v>61</v>
      </c>
      <c r="E95" s="49">
        <f t="shared" si="14"/>
        <v>61</v>
      </c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</row>
    <row r="96" spans="1:66" s="29" customFormat="1" ht="62.4">
      <c r="A96" s="15" t="s">
        <v>200</v>
      </c>
      <c r="B96" s="25" t="s">
        <v>239</v>
      </c>
      <c r="C96" s="50">
        <v>61</v>
      </c>
      <c r="D96" s="50">
        <v>61</v>
      </c>
      <c r="E96" s="50">
        <v>61</v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</row>
    <row r="97" spans="1:66" s="29" customFormat="1">
      <c r="A97" s="31" t="s">
        <v>240</v>
      </c>
      <c r="B97" s="32" t="s">
        <v>241</v>
      </c>
      <c r="C97" s="49">
        <f>C98</f>
        <v>761</v>
      </c>
      <c r="D97" s="49">
        <f t="shared" ref="D97:E97" si="15">D98</f>
        <v>761</v>
      </c>
      <c r="E97" s="49">
        <f t="shared" si="15"/>
        <v>761</v>
      </c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</row>
    <row r="98" spans="1:66" s="29" customFormat="1" ht="93.6">
      <c r="A98" s="15" t="s">
        <v>178</v>
      </c>
      <c r="B98" s="25" t="s">
        <v>242</v>
      </c>
      <c r="C98" s="50">
        <f>553+208</f>
        <v>761</v>
      </c>
      <c r="D98" s="50">
        <v>761</v>
      </c>
      <c r="E98" s="50">
        <v>761</v>
      </c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</row>
    <row r="99" spans="1:66" s="29" customFormat="1" hidden="1">
      <c r="A99" s="15"/>
      <c r="B99" s="25"/>
      <c r="C99" s="50"/>
      <c r="D99" s="50"/>
      <c r="E99" s="50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</row>
    <row r="100" spans="1:66" s="29" customFormat="1" hidden="1">
      <c r="A100" s="15"/>
      <c r="B100" s="25"/>
      <c r="C100" s="50"/>
      <c r="D100" s="50"/>
      <c r="E100" s="50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</row>
    <row r="101" spans="1:66" s="29" customFormat="1" hidden="1">
      <c r="A101" s="15"/>
      <c r="B101" s="25"/>
      <c r="C101" s="50"/>
      <c r="D101" s="50"/>
      <c r="E101" s="50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</row>
    <row r="102" spans="1:66" s="29" customFormat="1" ht="29.25" hidden="1" customHeight="1">
      <c r="A102" s="15"/>
      <c r="B102" s="25"/>
      <c r="C102" s="50"/>
      <c r="D102" s="50"/>
      <c r="E102" s="50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</row>
    <row r="103" spans="1:66" s="18" customFormat="1" ht="18.75" hidden="1" customHeight="1">
      <c r="A103" s="16" t="s">
        <v>48</v>
      </c>
      <c r="B103" s="23" t="s">
        <v>49</v>
      </c>
      <c r="C103" s="48">
        <f>C104</f>
        <v>0</v>
      </c>
      <c r="D103" s="48"/>
      <c r="E103" s="48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</row>
    <row r="104" spans="1:66" s="18" customFormat="1" ht="23.25" hidden="1" customHeight="1">
      <c r="A104" s="31" t="s">
        <v>34</v>
      </c>
      <c r="B104" s="32" t="s">
        <v>32</v>
      </c>
      <c r="C104" s="49">
        <f>C105</f>
        <v>0</v>
      </c>
      <c r="D104" s="49"/>
      <c r="E104" s="49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</row>
    <row r="105" spans="1:66" s="29" customFormat="1" ht="24" hidden="1" customHeight="1">
      <c r="A105" s="15" t="s">
        <v>29</v>
      </c>
      <c r="B105" s="25" t="s">
        <v>12</v>
      </c>
      <c r="C105" s="50"/>
      <c r="D105" s="50"/>
      <c r="E105" s="50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</row>
    <row r="106" spans="1:66" s="5" customFormat="1" ht="24.75" customHeight="1">
      <c r="A106" s="58" t="s">
        <v>11</v>
      </c>
      <c r="B106" s="59"/>
      <c r="C106" s="48">
        <f>C11</f>
        <v>528557</v>
      </c>
      <c r="D106" s="48">
        <f>D11</f>
        <v>557219</v>
      </c>
      <c r="E106" s="48">
        <f>E11</f>
        <v>551281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</row>
    <row r="107" spans="1:66" s="5" customFormat="1" ht="20.25" customHeight="1">
      <c r="A107" s="14" t="s">
        <v>30</v>
      </c>
      <c r="B107" s="24" t="s">
        <v>8</v>
      </c>
      <c r="C107" s="48">
        <f>C108</f>
        <v>1373375.5000000002</v>
      </c>
      <c r="D107" s="48">
        <f>D108</f>
        <v>1404311.3</v>
      </c>
      <c r="E107" s="48">
        <f>E108</f>
        <v>1325590.6000000001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</row>
    <row r="108" spans="1:66" s="5" customFormat="1" ht="31.2">
      <c r="A108" s="10" t="s">
        <v>31</v>
      </c>
      <c r="B108" s="21" t="s">
        <v>33</v>
      </c>
      <c r="C108" s="49">
        <f>C112+C129+C137+C109+C148+C150</f>
        <v>1373375.5000000002</v>
      </c>
      <c r="D108" s="49">
        <f>D112+D129+D137+D109+D148+D150</f>
        <v>1404311.3</v>
      </c>
      <c r="E108" s="49">
        <f>E112+E129+E137+E109+E148+E150</f>
        <v>1325590.6000000001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</row>
    <row r="109" spans="1:66" s="5" customFormat="1">
      <c r="A109" s="10" t="s">
        <v>153</v>
      </c>
      <c r="B109" s="21" t="s">
        <v>139</v>
      </c>
      <c r="C109" s="49">
        <f>C110+C111</f>
        <v>201768.3</v>
      </c>
      <c r="D109" s="49">
        <f t="shared" ref="D109:E109" si="16">D110+D111</f>
        <v>208704.7</v>
      </c>
      <c r="E109" s="49">
        <f t="shared" si="16"/>
        <v>201214.4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</row>
    <row r="110" spans="1:66" s="13" customFormat="1" ht="46.8">
      <c r="A110" s="11" t="s">
        <v>154</v>
      </c>
      <c r="B110" s="22" t="s">
        <v>251</v>
      </c>
      <c r="C110" s="50">
        <v>13825.9</v>
      </c>
      <c r="D110" s="50">
        <v>14219</v>
      </c>
      <c r="E110" s="50">
        <v>0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</row>
    <row r="111" spans="1:66" s="13" customFormat="1" ht="46.8">
      <c r="A111" s="11" t="s">
        <v>184</v>
      </c>
      <c r="B111" s="22" t="s">
        <v>185</v>
      </c>
      <c r="C111" s="50">
        <v>187942.39999999999</v>
      </c>
      <c r="D111" s="50">
        <v>194485.7</v>
      </c>
      <c r="E111" s="50">
        <v>201214.4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</row>
    <row r="112" spans="1:66" s="5" customFormat="1" ht="31.2">
      <c r="A112" s="10" t="s">
        <v>252</v>
      </c>
      <c r="B112" s="21" t="s">
        <v>253</v>
      </c>
      <c r="C112" s="51">
        <f>SUM(C113:C128)</f>
        <v>596641.70000000007</v>
      </c>
      <c r="D112" s="51">
        <f>SUM(D113:D128)</f>
        <v>597431.80000000005</v>
      </c>
      <c r="E112" s="51">
        <f>SUM(E113:E128)</f>
        <v>501480.9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</row>
    <row r="113" spans="1:66" s="5" customFormat="1" ht="109.2" hidden="1">
      <c r="A113" s="11" t="s">
        <v>173</v>
      </c>
      <c r="B113" s="37" t="s">
        <v>174</v>
      </c>
      <c r="C113" s="44"/>
      <c r="D113" s="44"/>
      <c r="E113" s="4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</row>
    <row r="114" spans="1:66" s="5" customFormat="1" ht="31.2">
      <c r="A114" s="11" t="s">
        <v>264</v>
      </c>
      <c r="B114" s="37" t="s">
        <v>265</v>
      </c>
      <c r="C114" s="44">
        <v>100000</v>
      </c>
      <c r="D114" s="44">
        <v>90000</v>
      </c>
      <c r="E114" s="44">
        <v>0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</row>
    <row r="115" spans="1:66" s="5" customFormat="1" ht="109.2">
      <c r="A115" s="11" t="s">
        <v>173</v>
      </c>
      <c r="B115" s="37" t="s">
        <v>174</v>
      </c>
      <c r="C115" s="44">
        <v>21903.9</v>
      </c>
      <c r="D115" s="44">
        <v>20161.900000000001</v>
      </c>
      <c r="E115" s="44">
        <v>0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</row>
    <row r="116" spans="1:66" s="5" customFormat="1" ht="78">
      <c r="A116" s="11" t="s">
        <v>256</v>
      </c>
      <c r="B116" s="37" t="s">
        <v>257</v>
      </c>
      <c r="C116" s="44">
        <v>28625.5</v>
      </c>
      <c r="D116" s="44">
        <v>31261.9</v>
      </c>
      <c r="E116" s="44">
        <v>0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</row>
    <row r="117" spans="1:66" s="5" customFormat="1" ht="78">
      <c r="A117" s="11" t="s">
        <v>246</v>
      </c>
      <c r="B117" s="37" t="s">
        <v>247</v>
      </c>
      <c r="C117" s="44">
        <v>1041.7</v>
      </c>
      <c r="D117" s="44">
        <v>1354.2</v>
      </c>
      <c r="E117" s="44">
        <v>0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</row>
    <row r="118" spans="1:66" s="5" customFormat="1" ht="64.8" customHeight="1">
      <c r="A118" s="11" t="s">
        <v>194</v>
      </c>
      <c r="B118" s="37" t="s">
        <v>209</v>
      </c>
      <c r="C118" s="44">
        <v>4390.3</v>
      </c>
      <c r="D118" s="44">
        <v>0</v>
      </c>
      <c r="E118" s="44">
        <v>0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</row>
    <row r="119" spans="1:66" s="5" customFormat="1" ht="78.75" customHeight="1">
      <c r="A119" s="11" t="s">
        <v>260</v>
      </c>
      <c r="B119" s="37" t="s">
        <v>261</v>
      </c>
      <c r="C119" s="44">
        <v>1397.4</v>
      </c>
      <c r="D119" s="44">
        <v>6140.6</v>
      </c>
      <c r="E119" s="44">
        <v>0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</row>
    <row r="120" spans="1:66" s="5" customFormat="1" ht="51.75" customHeight="1">
      <c r="A120" s="11" t="s">
        <v>186</v>
      </c>
      <c r="B120" s="37" t="s">
        <v>210</v>
      </c>
      <c r="C120" s="44">
        <v>28771.9</v>
      </c>
      <c r="D120" s="44">
        <v>6956.1</v>
      </c>
      <c r="E120" s="44">
        <v>0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</row>
    <row r="121" spans="1:66" s="5" customFormat="1" ht="51.75" customHeight="1">
      <c r="A121" s="11" t="s">
        <v>193</v>
      </c>
      <c r="B121" s="37" t="s">
        <v>245</v>
      </c>
      <c r="C121" s="44">
        <v>321623.2</v>
      </c>
      <c r="D121" s="44">
        <v>66582</v>
      </c>
      <c r="E121" s="44">
        <v>0</v>
      </c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</row>
    <row r="122" spans="1:66" s="5" customFormat="1" ht="71.25" customHeight="1">
      <c r="A122" s="11" t="s">
        <v>191</v>
      </c>
      <c r="B122" s="43" t="s">
        <v>192</v>
      </c>
      <c r="C122" s="44">
        <f>17464.9</f>
        <v>17464.900000000001</v>
      </c>
      <c r="D122" s="44">
        <f>17464.9</f>
        <v>17464.900000000001</v>
      </c>
      <c r="E122" s="44">
        <f>17289.7</f>
        <v>17289.7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</row>
    <row r="123" spans="1:66" s="46" customFormat="1" ht="31.2">
      <c r="A123" s="42" t="s">
        <v>155</v>
      </c>
      <c r="B123" s="43" t="s">
        <v>150</v>
      </c>
      <c r="C123" s="44">
        <v>719.9</v>
      </c>
      <c r="D123" s="44">
        <v>686</v>
      </c>
      <c r="E123" s="44">
        <v>669</v>
      </c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</row>
    <row r="124" spans="1:66" s="46" customFormat="1" ht="31.2">
      <c r="A124" s="42" t="s">
        <v>156</v>
      </c>
      <c r="B124" s="43" t="s">
        <v>165</v>
      </c>
      <c r="C124" s="44">
        <f>2340.5</f>
        <v>2340.5</v>
      </c>
      <c r="D124" s="44">
        <f>3201</f>
        <v>3201</v>
      </c>
      <c r="E124" s="44">
        <f>37575.4</f>
        <v>37575.4</v>
      </c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</row>
    <row r="125" spans="1:66" s="46" customFormat="1" ht="31.2" hidden="1">
      <c r="A125" s="42" t="s">
        <v>157</v>
      </c>
      <c r="B125" s="43" t="s">
        <v>149</v>
      </c>
      <c r="C125" s="44"/>
      <c r="D125" s="44"/>
      <c r="E125" s="44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</row>
    <row r="126" spans="1:66" s="5" customFormat="1" ht="31.2">
      <c r="A126" s="11" t="s">
        <v>158</v>
      </c>
      <c r="B126" s="37" t="s">
        <v>187</v>
      </c>
      <c r="C126" s="44">
        <f>5149.2+639.9+639.9</f>
        <v>6428.9999999999991</v>
      </c>
      <c r="D126" s="44">
        <f>5209.5+1000</f>
        <v>6209.5</v>
      </c>
      <c r="E126" s="44">
        <v>0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</row>
    <row r="127" spans="1:66" s="5" customFormat="1" ht="31.2">
      <c r="A127" s="11" t="s">
        <v>258</v>
      </c>
      <c r="B127" s="37" t="s">
        <v>259</v>
      </c>
      <c r="C127" s="44">
        <v>0</v>
      </c>
      <c r="D127" s="44">
        <v>319988.8</v>
      </c>
      <c r="E127" s="44">
        <f>271855.2+56666.7</f>
        <v>328521.90000000002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</row>
    <row r="128" spans="1:66" s="5" customFormat="1">
      <c r="A128" s="11" t="s">
        <v>159</v>
      </c>
      <c r="B128" s="25" t="s">
        <v>121</v>
      </c>
      <c r="C128" s="44">
        <f>6592.1+3374.8+1372.5+6320.9+600+2200+3089.1+30929.2+5886+340+1228.9</f>
        <v>61933.500000000007</v>
      </c>
      <c r="D128" s="44">
        <f>10000+6592.1+3374.8+600+2200+3089.1+340+1228.9</f>
        <v>27424.899999999998</v>
      </c>
      <c r="E128" s="44">
        <f>100000+6592.1+3374.8+600+2200+3089.1+340+1228.9</f>
        <v>117424.90000000001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</row>
    <row r="129" spans="1:66" s="5" customFormat="1">
      <c r="A129" s="10" t="s">
        <v>250</v>
      </c>
      <c r="B129" s="21" t="s">
        <v>254</v>
      </c>
      <c r="C129" s="51">
        <f>SUM(C130:C136)</f>
        <v>559242.39999999991</v>
      </c>
      <c r="D129" s="51">
        <f>SUM(D130:D136)</f>
        <v>587250.29999999993</v>
      </c>
      <c r="E129" s="51">
        <f>SUM(E130:E136)</f>
        <v>611970.80000000005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</row>
    <row r="130" spans="1:66" s="13" customFormat="1" ht="31.2">
      <c r="A130" s="11" t="s">
        <v>188</v>
      </c>
      <c r="B130" s="25" t="s">
        <v>66</v>
      </c>
      <c r="C130" s="44">
        <f>534.5+9029.1+10.1+1389.7+5476.9+22094.6+15454.3+478279</f>
        <v>532268.19999999995</v>
      </c>
      <c r="D130" s="44">
        <f>546.2+9029.1+10.1+1389.7+5438.7+22343.6+15454.3+504715.6</f>
        <v>558927.29999999993</v>
      </c>
      <c r="E130" s="44">
        <f>548.5+9029.1+10.1+1389.7+5623.5+22343.6+15454.3+530599.2</f>
        <v>584998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</row>
    <row r="131" spans="1:66" s="13" customFormat="1" ht="62.4">
      <c r="A131" s="11" t="s">
        <v>160</v>
      </c>
      <c r="B131" s="25" t="s">
        <v>134</v>
      </c>
      <c r="C131" s="44">
        <v>1.5</v>
      </c>
      <c r="D131" s="44">
        <v>1.6</v>
      </c>
      <c r="E131" s="44">
        <v>1.4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</row>
    <row r="132" spans="1:66" s="13" customFormat="1" ht="93.6" hidden="1">
      <c r="A132" s="11" t="s">
        <v>161</v>
      </c>
      <c r="B132" s="25" t="s">
        <v>131</v>
      </c>
      <c r="C132" s="44"/>
      <c r="D132" s="44"/>
      <c r="E132" s="44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</row>
    <row r="133" spans="1:66" s="13" customFormat="1" ht="62.4">
      <c r="A133" s="15" t="s">
        <v>162</v>
      </c>
      <c r="B133" s="25" t="s">
        <v>146</v>
      </c>
      <c r="C133" s="44">
        <v>0</v>
      </c>
      <c r="D133" s="44">
        <v>1350</v>
      </c>
      <c r="E133" s="44">
        <v>0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</row>
    <row r="134" spans="1:66" s="13" customFormat="1" ht="62.4">
      <c r="A134" s="15" t="s">
        <v>262</v>
      </c>
      <c r="B134" s="25" t="s">
        <v>263</v>
      </c>
      <c r="C134" s="44">
        <v>3160.1</v>
      </c>
      <c r="D134" s="44">
        <v>3160.1</v>
      </c>
      <c r="E134" s="44">
        <v>3160.1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</row>
    <row r="135" spans="1:66" s="13" customFormat="1" ht="62.4">
      <c r="A135" s="15" t="s">
        <v>207</v>
      </c>
      <c r="B135" s="25" t="s">
        <v>208</v>
      </c>
      <c r="C135" s="44">
        <v>20033.900000000001</v>
      </c>
      <c r="D135" s="44">
        <v>20033.900000000001</v>
      </c>
      <c r="E135" s="44">
        <v>20033.900000000001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</row>
    <row r="136" spans="1:66" s="13" customFormat="1" ht="31.2">
      <c r="A136" s="15" t="s">
        <v>201</v>
      </c>
      <c r="B136" s="25" t="s">
        <v>255</v>
      </c>
      <c r="C136" s="44">
        <v>3778.7</v>
      </c>
      <c r="D136" s="44">
        <v>3777.4</v>
      </c>
      <c r="E136" s="44">
        <v>3777.4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</row>
    <row r="137" spans="1:66" s="5" customFormat="1" ht="27.75" customHeight="1">
      <c r="A137" s="10" t="s">
        <v>248</v>
      </c>
      <c r="B137" s="21" t="s">
        <v>249</v>
      </c>
      <c r="C137" s="49">
        <f>SUM(C138:C147)</f>
        <v>15723.1</v>
      </c>
      <c r="D137" s="49">
        <f>SUM(D138:D147)</f>
        <v>10924.5</v>
      </c>
      <c r="E137" s="49">
        <f>SUM(E138:E147)</f>
        <v>10924.5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</row>
    <row r="138" spans="1:66" s="5" customFormat="1" ht="62.4">
      <c r="A138" s="11" t="s">
        <v>163</v>
      </c>
      <c r="B138" s="25" t="s">
        <v>122</v>
      </c>
      <c r="C138" s="50">
        <v>15671.1</v>
      </c>
      <c r="D138" s="50">
        <v>10924.5</v>
      </c>
      <c r="E138" s="50">
        <v>10924.5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</row>
    <row r="139" spans="1:66" s="13" customFormat="1" ht="46.8" hidden="1">
      <c r="A139" s="11" t="s">
        <v>70</v>
      </c>
      <c r="B139" s="22" t="s">
        <v>71</v>
      </c>
      <c r="C139" s="50"/>
      <c r="D139" s="50"/>
      <c r="E139" s="50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</row>
    <row r="140" spans="1:66" s="13" customFormat="1" ht="46.8" hidden="1">
      <c r="A140" s="11" t="s">
        <v>101</v>
      </c>
      <c r="B140" s="22" t="s">
        <v>102</v>
      </c>
      <c r="C140" s="50"/>
      <c r="D140" s="50"/>
      <c r="E140" s="50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</row>
    <row r="141" spans="1:66" s="13" customFormat="1" ht="78" hidden="1">
      <c r="A141" s="11" t="s">
        <v>54</v>
      </c>
      <c r="B141" s="22" t="s">
        <v>56</v>
      </c>
      <c r="C141" s="50"/>
      <c r="D141" s="50"/>
      <c r="E141" s="50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</row>
    <row r="142" spans="1:66" s="5" customFormat="1" ht="78" hidden="1">
      <c r="A142" s="11" t="s">
        <v>68</v>
      </c>
      <c r="B142" s="22" t="s">
        <v>69</v>
      </c>
      <c r="C142" s="50"/>
      <c r="D142" s="50"/>
      <c r="E142" s="50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</row>
    <row r="143" spans="1:66" s="5" customFormat="1" ht="62.4" hidden="1">
      <c r="A143" s="11" t="s">
        <v>79</v>
      </c>
      <c r="B143" s="22" t="s">
        <v>80</v>
      </c>
      <c r="C143" s="50"/>
      <c r="D143" s="50"/>
      <c r="E143" s="50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</row>
    <row r="144" spans="1:66" s="5" customFormat="1" ht="62.4" hidden="1">
      <c r="A144" s="11" t="s">
        <v>81</v>
      </c>
      <c r="B144" s="22" t="s">
        <v>82</v>
      </c>
      <c r="C144" s="50"/>
      <c r="D144" s="50"/>
      <c r="E144" s="50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</row>
    <row r="145" spans="1:66" s="13" customFormat="1" ht="62.4" hidden="1">
      <c r="A145" s="11" t="s">
        <v>92</v>
      </c>
      <c r="B145" s="37" t="s">
        <v>93</v>
      </c>
      <c r="C145" s="50"/>
      <c r="D145" s="50"/>
      <c r="E145" s="50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</row>
    <row r="146" spans="1:66" s="13" customFormat="1" ht="31.2">
      <c r="A146" s="11" t="s">
        <v>164</v>
      </c>
      <c r="B146" s="37" t="s">
        <v>97</v>
      </c>
      <c r="C146" s="50">
        <v>52</v>
      </c>
      <c r="D146" s="50">
        <v>0</v>
      </c>
      <c r="E146" s="50">
        <v>0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</row>
    <row r="147" spans="1:66" s="13" customFormat="1" ht="31.2" hidden="1">
      <c r="A147" s="11" t="s">
        <v>164</v>
      </c>
      <c r="B147" s="37" t="s">
        <v>97</v>
      </c>
      <c r="C147" s="50"/>
      <c r="D147" s="50"/>
      <c r="E147" s="50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</row>
    <row r="148" spans="1:66" s="5" customFormat="1" ht="31.2" hidden="1">
      <c r="A148" s="10" t="s">
        <v>170</v>
      </c>
      <c r="B148" s="21" t="s">
        <v>133</v>
      </c>
      <c r="C148" s="49">
        <f>C149</f>
        <v>0</v>
      </c>
      <c r="D148" s="49">
        <f>D149</f>
        <v>0</v>
      </c>
      <c r="E148" s="49">
        <f>E149</f>
        <v>0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</row>
    <row r="149" spans="1:66" s="5" customFormat="1" ht="46.8" hidden="1">
      <c r="A149" s="11" t="s">
        <v>169</v>
      </c>
      <c r="B149" s="25" t="s">
        <v>132</v>
      </c>
      <c r="C149" s="50"/>
      <c r="D149" s="50"/>
      <c r="E149" s="50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</row>
    <row r="150" spans="1:66" s="5" customFormat="1" ht="31.2" hidden="1">
      <c r="A150" s="10" t="s">
        <v>172</v>
      </c>
      <c r="B150" s="21" t="s">
        <v>148</v>
      </c>
      <c r="C150" s="49">
        <f>C151</f>
        <v>0</v>
      </c>
      <c r="D150" s="49">
        <f>D151</f>
        <v>0</v>
      </c>
      <c r="E150" s="49">
        <f>E151</f>
        <v>0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</row>
    <row r="151" spans="1:66" s="5" customFormat="1" ht="46.8" hidden="1">
      <c r="A151" s="11" t="s">
        <v>171</v>
      </c>
      <c r="B151" s="25" t="s">
        <v>147</v>
      </c>
      <c r="C151" s="50"/>
      <c r="D151" s="50"/>
      <c r="E151" s="50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</row>
    <row r="152" spans="1:66" s="5" customFormat="1">
      <c r="A152" s="58" t="s">
        <v>10</v>
      </c>
      <c r="B152" s="59"/>
      <c r="C152" s="48">
        <f>C107</f>
        <v>1373375.5000000002</v>
      </c>
      <c r="D152" s="48">
        <f>D107</f>
        <v>1404311.3</v>
      </c>
      <c r="E152" s="48">
        <f>E107</f>
        <v>1325590.6000000001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</row>
    <row r="153" spans="1:66" s="5" customFormat="1" ht="27.75" customHeight="1" thickBot="1">
      <c r="A153" s="56" t="s">
        <v>9</v>
      </c>
      <c r="B153" s="57"/>
      <c r="C153" s="52">
        <f>C106+C107</f>
        <v>1901932.5000000002</v>
      </c>
      <c r="D153" s="52">
        <f>D106+D107</f>
        <v>1961530.3</v>
      </c>
      <c r="E153" s="52">
        <f>E106+E107</f>
        <v>1876871.6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</row>
    <row r="155" spans="1:66">
      <c r="D155" s="4"/>
      <c r="E155" s="4"/>
    </row>
    <row r="156" spans="1:66">
      <c r="D156" s="4"/>
      <c r="E156" s="4"/>
      <c r="F156" s="4"/>
    </row>
  </sheetData>
  <mergeCells count="10">
    <mergeCell ref="C1:E1"/>
    <mergeCell ref="C3:E3"/>
    <mergeCell ref="A5:E5"/>
    <mergeCell ref="A153:B153"/>
    <mergeCell ref="A106:B106"/>
    <mergeCell ref="A7:A9"/>
    <mergeCell ref="B7:B9"/>
    <mergeCell ref="A152:B152"/>
    <mergeCell ref="C7:E8"/>
    <mergeCell ref="C2:E2"/>
  </mergeCells>
  <phoneticPr fontId="0" type="noConversion"/>
  <pageMargins left="0.98425196850393704" right="0.39370078740157483" top="0.39370078740157483" bottom="0.39370078740157483" header="0.27559055118110237" footer="0"/>
  <pageSetup paperSize="9" scale="66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2023-2025</vt:lpstr>
      <vt:lpstr>'2023-2025'!Заголовки_для_печати</vt:lpstr>
      <vt:lpstr>'2023-2025'!Область_печати</vt:lpstr>
    </vt:vector>
  </TitlesOfParts>
  <Company>Финансовое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Надеева Наталья Николаевна</dc:creator>
  <cp:lastModifiedBy>mea</cp:lastModifiedBy>
  <cp:lastPrinted>2023-01-26T13:56:13Z</cp:lastPrinted>
  <dcterms:created xsi:type="dcterms:W3CDTF">2003-11-13T13:05:02Z</dcterms:created>
  <dcterms:modified xsi:type="dcterms:W3CDTF">2023-01-26T13:56:45Z</dcterms:modified>
</cp:coreProperties>
</file>