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70" windowHeight="7785" activeTab="0"/>
  </bookViews>
  <sheets>
    <sheet name="2021" sheetId="1" r:id="rId1"/>
  </sheets>
  <definedNames>
    <definedName name="_xlnm._FilterDatabase" localSheetId="0" hidden="1">'2021'!$A$9:$O$173</definedName>
    <definedName name="_xlnm.Print_Titles" localSheetId="0">'2021'!$5:$8</definedName>
    <definedName name="_xlnm.Print_Area" localSheetId="0">'2021'!$A$1:$N$176</definedName>
  </definedNames>
  <calcPr fullCalcOnLoad="1"/>
</workbook>
</file>

<file path=xl/sharedStrings.xml><?xml version="1.0" encoding="utf-8"?>
<sst xmlns="http://schemas.openxmlformats.org/spreadsheetml/2006/main" count="342" uniqueCount="333">
  <si>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</si>
  <si>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</si>
  <si>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</si>
  <si>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</si>
  <si>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Единый сельскохозяйственный налог</t>
  </si>
  <si>
    <t>Налоги на прибыль, доходы</t>
  </si>
  <si>
    <t>ДОХОДЫ</t>
  </si>
  <si>
    <t>Доходы от использования имущества, находящегося в государственной и муниципальной собственности</t>
  </si>
  <si>
    <t>Платежи при  пользовании природными ресурсами</t>
  </si>
  <si>
    <t>Безвозмездные поступления</t>
  </si>
  <si>
    <t>ВСЕГО ДОХОДОВ:</t>
  </si>
  <si>
    <t>Итого безвозмездных поступлений:</t>
  </si>
  <si>
    <t>Итого  собственных доходов:</t>
  </si>
  <si>
    <t>Прочие неналоговые доходы бюджетов муниципальных районов</t>
  </si>
  <si>
    <t>Код бюджетной классификации Российской Федерации</t>
  </si>
  <si>
    <t>Доходы от продажи материальных и нематериальных активов</t>
  </si>
  <si>
    <t>1 01 00000 00 0000 000</t>
  </si>
  <si>
    <t>1 00 00000 00 0000 000</t>
  </si>
  <si>
    <t>1 01 02000 01 0000 110</t>
  </si>
  <si>
    <t xml:space="preserve">1 05 00000 00 0000 000 </t>
  </si>
  <si>
    <t>1 05 03000 01 0000 110</t>
  </si>
  <si>
    <t xml:space="preserve">1 11 00000 00 0000 000 </t>
  </si>
  <si>
    <t>1 11 05000 00 0000 120</t>
  </si>
  <si>
    <t>1 12 01000 01 0000 120</t>
  </si>
  <si>
    <t>1 13 00000 00 0000 000</t>
  </si>
  <si>
    <t>1 14 00000 00 0000 000</t>
  </si>
  <si>
    <t>1 17 05050 05 0000 180</t>
  </si>
  <si>
    <t>2 00 00000 00 0000 000</t>
  </si>
  <si>
    <t>2 02 00000 00 0000 000</t>
  </si>
  <si>
    <t xml:space="preserve">Прочие неналоговые доходы </t>
  </si>
  <si>
    <t>Безвозмездные поступления  от других бюджетов бюджетной системы Российской Федерации</t>
  </si>
  <si>
    <t>1 17 05000 00 0000 180</t>
  </si>
  <si>
    <t>1 14 06000 00 0000 430</t>
  </si>
  <si>
    <t>1 16 90050 05 0000 140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</si>
  <si>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</si>
  <si>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</si>
  <si>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</si>
  <si>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1 16 00000 00 0000 000</t>
  </si>
  <si>
    <t>1 14 06025 05 0000 430</t>
  </si>
  <si>
    <t>1 16 03010 01 0000 140</t>
  </si>
  <si>
    <t>1 16 03030 01 0000 140</t>
  </si>
  <si>
    <t>1 16 25020 01 0000 140</t>
  </si>
  <si>
    <t>1 16 25060 01 0000 140</t>
  </si>
  <si>
    <t>1 16 28000 01 0000 140</t>
  </si>
  <si>
    <t>1 16 25050 01 0000 140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</si>
  <si>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</si>
  <si>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</si>
  <si>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</si>
  <si>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</si>
  <si>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1 01 02010 01 0000 110</t>
  </si>
  <si>
    <t>1 01 02030 01 0000 110</t>
  </si>
  <si>
    <t>1 01 02040 01 0000 110</t>
  </si>
  <si>
    <t>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</si>
  <si>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</si>
  <si>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</si>
  <si>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</si>
  <si>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</si>
  <si>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</si>
  <si>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</si>
  <si>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1 17 00000 00 0000 000</t>
  </si>
  <si>
    <t>Прочие неналоговые доходы</t>
  </si>
  <si>
    <t>1 05 02010 02 0000 110</t>
  </si>
  <si>
    <t>1 05 02020 02 0000 110</t>
  </si>
  <si>
    <t>1 05 03010 01 0000 110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</si>
  <si>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</si>
  <si>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1 12 01010 01 0000 120</t>
  </si>
  <si>
    <t>Плата за выбросы загрязняющих веществ в атмосферный воздух стационарными объектами</t>
  </si>
  <si>
    <t>Доходы, получаемые в виде арендной 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</si>
  <si>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</si>
  <si>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</si>
  <si>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</si>
  <si>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1 13 02000 00 0000 130</t>
  </si>
  <si>
    <t>Доходы от компенсации затрат государства</t>
  </si>
  <si>
    <t>1 14 02053 05 0000 410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</si>
  <si>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</si>
  <si>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1 05 02000 02 0000 110</t>
  </si>
  <si>
    <t>1 12 00000 00 0000 000</t>
  </si>
  <si>
    <t>1 14 02000 00 0000 000</t>
  </si>
  <si>
    <t>Субвенции бюджетам муниципальных районов на выполнение передаваемых полномочий субъектов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</si>
  <si>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</si>
  <si>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</si>
  <si>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1 08 07150 01 0000 110</t>
  </si>
  <si>
    <t>Государственная пошлина за выдачу разрешения на установку рекламной конструкции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</si>
  <si>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</si>
  <si>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</si>
  <si>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</si>
  <si>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веществ в водные объекты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</si>
  <si>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</si>
  <si>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</si>
  <si>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</si>
  <si>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</si>
  <si>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</si>
  <si>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</si>
  <si>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</si>
  <si>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</si>
  <si>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1 16 33050 05 0000 140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</si>
  <si>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sz val="12"/>
        <rFont val="Times New Roman"/>
        <family val="1"/>
      </rPr>
      <t>¹</t>
    </r>
    <r>
      <rPr>
        <i/>
        <sz val="12"/>
        <rFont val="Times New Roman"/>
        <family val="1"/>
      </rPr>
      <t xml:space="preserve"> Налогового кодекса Российской Федерации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</si>
  <si>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¹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</si>
  <si>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</si>
  <si>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</si>
  <si>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</si>
  <si>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</si>
  <si>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</si>
  <si>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</si>
  <si>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</si>
  <si>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</si>
  <si>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</si>
  <si>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119¹, пунктами 1 и 2 статьи 120, статьями 125, 126, 128, 129, 129</t>
    </r>
    <r>
      <rPr>
        <sz val="12"/>
        <rFont val="Times New Roman"/>
        <family val="1"/>
      </rPr>
      <t>¹</t>
    </r>
    <r>
      <rPr>
        <i/>
        <sz val="12"/>
        <rFont val="Times New Roman"/>
        <family val="1"/>
      </rPr>
      <t>, 132, 133, 134, 135, 135</t>
    </r>
    <r>
      <rPr>
        <sz val="12"/>
        <rFont val="Times New Roman"/>
        <family val="1"/>
      </rPr>
      <t>¹</t>
    </r>
    <r>
      <rPr>
        <i/>
        <sz val="12"/>
        <rFont val="Times New Roman"/>
        <family val="1"/>
      </rPr>
      <t xml:space="preserve"> Налогового кодекса Российской Федерации</t>
    </r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</si>
  <si>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</si>
  <si>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</si>
  <si>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Единый налог на вмененный доход для отдельных видов деятельности (за налоговые  периоды, истекшие до 1 января 2011 года)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</si>
  <si>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</si>
  <si>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</si>
  <si>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1 11 01050 05 0000 120</t>
  </si>
  <si>
    <t>1 11 05025 05 0000 120</t>
  </si>
  <si>
    <t>1 11 05035 05 0000 120</t>
  </si>
  <si>
    <t>1 11 05075 05 0000 120</t>
  </si>
  <si>
    <t>Доход от сдачи в аренду имущества, составляющего казну муниципальных районов (за исключением земельных участков)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</si>
  <si>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</si>
  <si>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</si>
  <si>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</si>
  <si>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</si>
  <si>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</si>
  <si>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1 13 01000 00 0000 130</t>
  </si>
  <si>
    <t>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</si>
  <si>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</si>
  <si>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</si>
  <si>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1 11 09000 00 0000 120</t>
  </si>
  <si>
    <t>1 11 09045 05 0000 120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</si>
  <si>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</si>
  <si>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</si>
  <si>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</si>
  <si>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1 09 00000 00 0000 000</t>
  </si>
  <si>
    <t>1 09 06000 02 0000 110</t>
  </si>
  <si>
    <t>1 09 06010 02 0000 110</t>
  </si>
  <si>
    <t>Прочие налоги и сборы (по отмененным налогам и сборам субъектов Российской Федерации)</t>
  </si>
  <si>
    <t>Налог с продаж</t>
  </si>
  <si>
    <t>Задолженость и перерасчеты по отмененным налогам, сборам и иным обязательным платежам</t>
  </si>
  <si>
    <t>1 17 01050 05 0000 180</t>
  </si>
  <si>
    <t>Невыясненные поступления, зачисляемые в бюджеты муниципальных районов</t>
  </si>
  <si>
    <t>1 17 01000 00 0000 180</t>
  </si>
  <si>
    <t>Невыясненные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</si>
  <si>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</si>
  <si>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</si>
  <si>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</si>
  <si>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</si>
  <si>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</si>
  <si>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</si>
  <si>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</si>
  <si>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</si>
  <si>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</si>
  <si>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</si>
  <si>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</si>
  <si>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</si>
  <si>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</si>
  <si>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1 09 01000 00 0000 110</t>
  </si>
  <si>
    <t>Налог на прибыль организаций, зачислявшийся до 1 января 2005 года в местные бюджеты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</si>
  <si>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</si>
  <si>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</si>
  <si>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</si>
  <si>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</si>
  <si>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Дотации бюджетам муниципальных районов на поддержку мер по обеспечению сбалансированности бюджетов</t>
  </si>
  <si>
    <t>1 11 05013 05 0000 120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</si>
  <si>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</si>
  <si>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</si>
  <si>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</si>
  <si>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</si>
  <si>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</si>
  <si>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Дотации бюджетам бюджетной системы Российской Федерации</t>
  </si>
  <si>
    <t>Субсидия бюджетам муниципальных районов на поддержку отрасли культуры</t>
  </si>
  <si>
    <t>Прочие субсидии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</si>
  <si>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</si>
  <si>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</si>
  <si>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2 04 05000 05 0000 180</t>
  </si>
  <si>
    <t>Безвозмездные поступления от негосударственных организаций в бюджеты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</si>
  <si>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</si>
  <si>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</si>
  <si>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</si>
  <si>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групп, подгрупп и статей доходов</t>
  </si>
  <si>
    <t>в % 
к 2020 году</t>
  </si>
  <si>
    <t>1 12 01041 01 0000 120</t>
  </si>
  <si>
    <t>Плата за размещение отходов производства</t>
  </si>
  <si>
    <t>1 14 06313 05 0000 430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</si>
  <si>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</si>
  <si>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выравнивание бюджетной обеспеченности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</si>
  <si>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</si>
  <si>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</si>
  <si>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</si>
  <si>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</si>
  <si>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Прочие межбюджетные трансферты, передаваемые бюджетам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</si>
  <si>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</si>
  <si>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</si>
  <si>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2 07 05000 05 0000 180</t>
  </si>
  <si>
    <t>Прочие безвозмездные поступления в бюджеты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</si>
  <si>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</si>
  <si>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</si>
  <si>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</si>
  <si>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</si>
  <si>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1 16 25040 01 000 140</t>
  </si>
  <si>
    <t>Денежные взыскания (штрафы) за нарушение законодательства об экологической экспертизе</t>
  </si>
  <si>
    <t>2 02 10000 00 0000 150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</si>
  <si>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</si>
  <si>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</si>
  <si>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</si>
  <si>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2 02 25097 05 0000 150</t>
  </si>
  <si>
    <t>2 02 25497 05 0000 150</t>
  </si>
  <si>
    <t>2 02 25511 05 0000 150</t>
  </si>
  <si>
    <t>Субсидии бюджетам муниципальных районов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(2014 - 2020 годы)"</t>
  </si>
  <si>
    <t>2 02 25567 05 0000 150</t>
  </si>
  <si>
    <t>2 02 27112 05 0000 150</t>
  </si>
  <si>
    <t>2 02 29999 05 0000 150</t>
  </si>
  <si>
    <t>2 02 30000 00 0000 150</t>
  </si>
  <si>
    <t>Субвенции бюджетам бюджетной системы Российской Федерации</t>
  </si>
  <si>
    <t>2 02 30024 05 0000 150</t>
  </si>
  <si>
    <t>2 02 35120 05 0000 150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</si>
  <si>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</si>
  <si>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</si>
  <si>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2 02 35176 05 0000 150</t>
  </si>
  <si>
    <t>2 02 40000 00 0000 150</t>
  </si>
  <si>
    <t>Иные межбюджетные трансферты</t>
  </si>
  <si>
    <t>202 40014 05 0000 150</t>
  </si>
  <si>
    <t>Отклонение от 2021 года</t>
  </si>
  <si>
    <t>Налоги на имущество</t>
  </si>
  <si>
    <t>1 09 04 000 00 0000 110</t>
  </si>
  <si>
    <t>1 09 04 010 02 0000 110</t>
  </si>
  <si>
    <t>Налог на имущество предприятий</t>
  </si>
  <si>
    <t>1 09 07033 05 0000 110</t>
  </si>
  <si>
    <t>1 09 07053 05 0000 110</t>
  </si>
  <si>
    <t>Прочие налоги и сборы (по отмененным местным налогам и сборам)</t>
  </si>
  <si>
    <t>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</si>
  <si>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</si>
  <si>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муниципальных районов</t>
  </si>
  <si>
    <t>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</si>
  <si>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</si>
  <si>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1 12 01042 01 0000 120</t>
  </si>
  <si>
    <t>Плата за размещение твердых коммунальных отходов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</si>
  <si>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</si>
  <si>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</si>
  <si>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</si>
  <si>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</si>
  <si>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2 02 15002 05 0000 150</t>
  </si>
  <si>
    <t>2 02 20077 05 0000 150</t>
  </si>
  <si>
    <t>2 02 20299 05 0000 150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</si>
  <si>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</si>
  <si>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</si>
  <si>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</si>
  <si>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2 02 25519 05 0000 150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</si>
  <si>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</si>
  <si>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</si>
  <si>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2 02 39998 05 0000 150</t>
  </si>
  <si>
    <t>Единая субвенция бюджетам муниципальных районов</t>
  </si>
  <si>
    <t>2 02 49999 05 0000 150</t>
  </si>
  <si>
    <t>2 04 05000 05 0000 150</t>
  </si>
  <si>
    <t>2 04 05020 05 0000 150</t>
  </si>
  <si>
    <t>2 07 05000 05 0000 150</t>
  </si>
  <si>
    <t>2 07 05020 05 0000 150</t>
  </si>
  <si>
    <t>2 19 00000 00 0000 150</t>
  </si>
  <si>
    <t>2 19 60010 05 0000 150</t>
  </si>
  <si>
    <t>2 19 25567 05 0000 150</t>
  </si>
  <si>
    <t>Возврат остатков субсидий на реализацию мероприятий по устойчивому развитию сельских территорий из бюджетов муниципальных районов</t>
  </si>
  <si>
    <t>2 18 00000 00 0000 150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</si>
  <si>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</si>
  <si>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</si>
  <si>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</si>
  <si>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</si>
  <si>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</si>
  <si>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</si>
  <si>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</si>
  <si>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</si>
  <si>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</si>
  <si>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</si>
  <si>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</si>
  <si>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</si>
  <si>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</si>
  <si>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</si>
  <si>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2 02 15009 05 0000 150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</si>
  <si>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</si>
  <si>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</si>
  <si>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</si>
  <si>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Сведения о доходах бюджета района на 2021 год и на плановый период 2022 и 2023 годов в сравнении с ожидаемым исполнением за 2020 год и отчетом за 2019 год</t>
  </si>
  <si>
    <t>Отчет за 2019 год</t>
  </si>
  <si>
    <t>Ожидаемое исполнение на 2020 год</t>
  </si>
  <si>
    <t>Проект на 2021 год</t>
  </si>
  <si>
    <t>в % 
к отчету за 2019 год</t>
  </si>
  <si>
    <t>Отклонение от ожидаемого исполнения за 2020 год</t>
  </si>
  <si>
    <t>Проект 
на 2022 год</t>
  </si>
  <si>
    <t>Отклонение от 2022 года</t>
  </si>
  <si>
    <t>Проект
 на 2023 год</t>
  </si>
  <si>
    <t>в % 
к 2022 году</t>
  </si>
  <si>
    <t>2 02 35134 05 0000 150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</si>
  <si>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Презедента РФ от 7 мая 2008 г. №714  "Об обеспечении жильем ветеранов ВОВ 1941-1945 годов"</t>
  </si>
  <si>
    <t>2 02 45 550 05 0000150</t>
  </si>
  <si>
    <t>Межбюджетные трансферты, передаваемые бюджетам за  достжение  показателей деятельности органов исполнительной власти субъектов РФ</t>
  </si>
  <si>
    <t>1 16 01053 01 0000 140</t>
  </si>
  <si>
    <t>Административные штрафы , установленные Главой 5 Кодекса РФ об административных правонарушениях, за администратиные правонарушения</t>
  </si>
  <si>
    <t>1 16 01063 01 000 140</t>
  </si>
  <si>
    <t>Административные штрафы, установленные Главой 6 Кодекса РФ об административных правонарушениях, за административные правонарушения</t>
  </si>
  <si>
    <t>1 16 01193 01 0000 140</t>
  </si>
  <si>
    <t>Административные штрафы, установленные Главлй 19 Кодекса РФ  об административных провонарушениях, за административные нарушения</t>
  </si>
  <si>
    <t>1 16 02020  02 0000 140</t>
  </si>
  <si>
    <t>Административные штрафы ,установленные законами субъектов РФ об административных правонарушениях, за нарушение муницыпальных правовы</t>
  </si>
  <si>
    <t>1 16 10031 05 0000 140</t>
  </si>
  <si>
    <t>Возмещения ущерба привозникновении страховых случаев, когда выгодоприобретателями выступают получатели средств бюджета муниципального района</t>
  </si>
  <si>
    <t>1 16 10123 01 0000 140</t>
  </si>
  <si>
    <t>1 16 01153 01 0000 140</t>
  </si>
  <si>
    <t>Доходы от денежных взысканий (штрафов), поступающие в счет погашения задолженности, образовавшиейся  до 1 января 2020 года, подлежащие зачислению в бюджеты бюджетной системы РФ по нормативам, действующим в 2019 году</t>
  </si>
  <si>
    <t xml:space="preserve">Админитстративные штрафы, установленные главой 15 Кодекса РФ об административных провонарушениях, за административные правонарушения в области финансов, налогов и сборов, страхования, рынка ценных бумаг 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</si>
  <si>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</t>
  </si>
  <si>
    <t>2 02 25169 05 0000 150</t>
  </si>
  <si>
    <t>2 02 25304 05 0000 150</t>
  </si>
  <si>
    <t>Субсидии бюджетам миниципальных районов на организацию бесплатного горячего питания обущающихся , получающих начальное общее образование в государст.</t>
  </si>
  <si>
    <t>2 02 25576 05 0000 150</t>
  </si>
  <si>
    <t>Субсидии бюджетам на обеспечение комплексного развития сельских территорий</t>
  </si>
  <si>
    <t>2 02 30021 05 0000 150</t>
  </si>
  <si>
    <t>Субвенция бюджетам муниципальных районов на ежемесячное денежное вознаграждение за классное руководство</t>
  </si>
  <si>
    <t>2 02 36900 05 0000 150</t>
  </si>
  <si>
    <t>2 02 45 519 05 0000 150</t>
  </si>
  <si>
    <t>Межбюджетные трансферты, передаваемые бюджетам на поддержку отрасли культуры</t>
  </si>
  <si>
    <t xml:space="preserve">1 03 02231 01 0000 110 </t>
  </si>
  <si>
    <t>1 03 02241 01 0000 110</t>
  </si>
  <si>
    <t>1 03 02251 01 0000 110</t>
  </si>
  <si>
    <t>1 03 02261 01 0000 110</t>
  </si>
  <si>
    <t>1 16 07090 05 0000 140</t>
  </si>
  <si>
    <t>202 25243 05 0000 150</t>
  </si>
  <si>
    <t>1 16 10129 01 0000 140</t>
  </si>
  <si>
    <t>Доходы от денежных взысканий (штрафов), поступающие в счет погашения задолженности, образовавшиейся  до 1 января 2020 года, подлежащие зачислению в  федеральный бюджет и бюджеты муниц района  по нормативам, действующим в 2019 году</t>
  </si>
  <si>
    <t>Субсидии бюджетам  на строительство и реконструкцию (модернизацию) объектов питьевого водоснабжения</t>
  </si>
  <si>
    <t>202 25467 05 0000 150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</si>
  <si>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</si>
  <si>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</si>
  <si>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202 25491 05 0000 150</t>
  </si>
  <si>
    <t>2 02 35469 05 0000 150</t>
  </si>
  <si>
    <t>Субвенции бюджетам муниципальных районов на проведение Всероссийской переписи населения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</si>
</sst>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47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 wrapText="1"/>
    </xf>
    <xf numFmtId="180" fontId="9" fillId="0" borderId="0" xfId="0" applyNumberFormat="1" applyFont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180" fontId="11" fillId="0" borderId="10" xfId="54" applyNumberFormat="1" applyFont="1" applyFill="1" applyBorder="1" applyAlignment="1" applyProtection="1">
      <alignment horizontal="right" wrapText="1"/>
      <protection hidden="1"/>
    </xf>
    <xf numFmtId="180" fontId="4" fillId="0" borderId="10" xfId="54" applyNumberFormat="1" applyFont="1" applyFill="1" applyBorder="1" applyAlignment="1" applyProtection="1">
      <alignment horizontal="right" wrapText="1"/>
      <protection hidden="1"/>
    </xf>
    <xf numFmtId="3" fontId="6" fillId="0" borderId="11" xfId="0" applyNumberFormat="1" applyFont="1" applyBorder="1" applyAlignment="1">
      <alignment horizontal="center"/>
    </xf>
    <xf numFmtId="187" fontId="4" fillId="0" borderId="10" xfId="54" applyNumberFormat="1" applyFont="1" applyFill="1" applyBorder="1" applyAlignment="1" applyProtection="1">
      <alignment horizontal="right" wrapText="1"/>
      <protection hidden="1"/>
    </xf>
    <xf numFmtId="187" fontId="11" fillId="0" borderId="10" xfId="54" applyNumberFormat="1" applyFont="1" applyFill="1" applyBorder="1" applyAlignment="1" applyProtection="1">
      <alignment horizontal="right" wrapText="1"/>
      <protection hidden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7" fontId="4" fillId="0" borderId="15" xfId="54" applyNumberFormat="1" applyFont="1" applyFill="1" applyBorder="1" applyAlignment="1" applyProtection="1">
      <alignment horizontal="right" wrapText="1"/>
      <protection hidden="1"/>
    </xf>
    <xf numFmtId="180" fontId="4" fillId="0" borderId="15" xfId="54" applyNumberFormat="1" applyFont="1" applyFill="1" applyBorder="1" applyAlignment="1" applyProtection="1">
      <alignment horizontal="right" wrapText="1"/>
      <protection hidden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87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180" fontId="9" fillId="6" borderId="0" xfId="0" applyNumberFormat="1" applyFont="1" applyFill="1" applyAlignment="1">
      <alignment horizontal="left" wrapText="1"/>
    </xf>
    <xf numFmtId="180" fontId="5" fillId="6" borderId="0" xfId="0" applyNumberFormat="1" applyFont="1" applyFill="1" applyBorder="1" applyAlignment="1">
      <alignment/>
    </xf>
    <xf numFmtId="3" fontId="5" fillId="6" borderId="10" xfId="0" applyNumberFormat="1" applyFont="1" applyFill="1" applyBorder="1" applyAlignment="1">
      <alignment horizontal="center" wrapText="1"/>
    </xf>
    <xf numFmtId="180" fontId="4" fillId="6" borderId="10" xfId="0" applyNumberFormat="1" applyFont="1" applyFill="1" applyBorder="1" applyAlignment="1">
      <alignment/>
    </xf>
    <xf numFmtId="180" fontId="4" fillId="6" borderId="10" xfId="0" applyNumberFormat="1" applyFont="1" applyFill="1" applyBorder="1" applyAlignment="1">
      <alignment horizontal="right"/>
    </xf>
    <xf numFmtId="180" fontId="3" fillId="6" borderId="10" xfId="0" applyNumberFormat="1" applyFont="1" applyFill="1" applyBorder="1" applyAlignment="1">
      <alignment/>
    </xf>
    <xf numFmtId="180" fontId="5" fillId="6" borderId="10" xfId="0" applyNumberFormat="1" applyFont="1" applyFill="1" applyBorder="1" applyAlignment="1">
      <alignment/>
    </xf>
    <xf numFmtId="180" fontId="6" fillId="6" borderId="10" xfId="0" applyNumberFormat="1" applyFont="1" applyFill="1" applyBorder="1" applyAlignment="1">
      <alignment/>
    </xf>
    <xf numFmtId="180" fontId="5" fillId="6" borderId="10" xfId="0" applyNumberFormat="1" applyFont="1" applyFill="1" applyBorder="1" applyAlignment="1">
      <alignment horizontal="right"/>
    </xf>
    <xf numFmtId="180" fontId="6" fillId="6" borderId="10" xfId="0" applyNumberFormat="1" applyFont="1" applyFill="1" applyBorder="1" applyAlignment="1">
      <alignment horizontal="right"/>
    </xf>
    <xf numFmtId="180" fontId="3" fillId="6" borderId="15" xfId="0" applyNumberFormat="1" applyFont="1" applyFill="1" applyBorder="1" applyAlignment="1">
      <alignment/>
    </xf>
    <xf numFmtId="180" fontId="5" fillId="6" borderId="0" xfId="0" applyNumberFormat="1" applyFont="1" applyFill="1" applyAlignment="1">
      <alignment/>
    </xf>
    <xf numFmtId="0" fontId="11" fillId="6" borderId="0" xfId="53" applyNumberFormat="1" applyFont="1" applyFill="1" applyBorder="1" applyAlignment="1" applyProtection="1">
      <alignment horizontal="center" vertical="top" wrapText="1"/>
      <protection hidden="1"/>
    </xf>
    <xf numFmtId="0" fontId="6" fillId="34" borderId="10" xfId="0" applyFont="1" applyFill="1" applyBorder="1" applyAlignment="1">
      <alignment wrapText="1"/>
    </xf>
    <xf numFmtId="180" fontId="5" fillId="6" borderId="16" xfId="0" applyNumberFormat="1" applyFont="1" applyFill="1" applyBorder="1" applyAlignment="1">
      <alignment horizontal="center" wrapText="1"/>
    </xf>
    <xf numFmtId="180" fontId="5" fillId="6" borderId="17" xfId="0" applyNumberFormat="1" applyFont="1" applyFill="1" applyBorder="1" applyAlignment="1">
      <alignment horizontal="center" wrapText="1"/>
    </xf>
    <xf numFmtId="180" fontId="5" fillId="6" borderId="13" xfId="0" applyNumberFormat="1" applyFont="1" applyFill="1" applyBorder="1" applyAlignment="1">
      <alignment horizontal="center" wrapText="1"/>
    </xf>
    <xf numFmtId="180" fontId="5" fillId="0" borderId="16" xfId="0" applyNumberFormat="1" applyFont="1" applyBorder="1" applyAlignment="1">
      <alignment horizontal="center" wrapText="1"/>
    </xf>
    <xf numFmtId="180" fontId="5" fillId="0" borderId="17" xfId="0" applyNumberFormat="1" applyFont="1" applyBorder="1" applyAlignment="1">
      <alignment horizontal="center" wrapText="1"/>
    </xf>
    <xf numFmtId="180" fontId="5" fillId="0" borderId="13" xfId="0" applyNumberFormat="1" applyFont="1" applyBorder="1" applyAlignment="1">
      <alignment horizontal="center" wrapText="1"/>
    </xf>
    <xf numFmtId="180" fontId="5" fillId="0" borderId="18" xfId="0" applyNumberFormat="1" applyFont="1" applyBorder="1" applyAlignment="1">
      <alignment horizontal="center" wrapText="1"/>
    </xf>
    <xf numFmtId="180" fontId="5" fillId="0" borderId="19" xfId="0" applyNumberFormat="1" applyFont="1" applyBorder="1" applyAlignment="1">
      <alignment horizontal="center" wrapText="1"/>
    </xf>
    <xf numFmtId="180" fontId="5" fillId="0" borderId="2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2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5"/>
  <sheetViews>
    <sheetView tabSelected="1" view="pageBreakPreview" zoomScale="80" zoomScaleNormal="85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74" sqref="L174"/>
    </sheetView>
  </sheetViews>
  <sheetFormatPr defaultColWidth="9.00390625" defaultRowHeight="12.75"/>
  <cols>
    <col min="1" max="1" width="25.75390625" style="1" customWidth="1"/>
    <col min="2" max="2" width="43.00390625" style="26" customWidth="1"/>
    <col min="3" max="3" width="16.375" style="71" customWidth="1"/>
    <col min="4" max="4" width="18.00390625" style="71" customWidth="1"/>
    <col min="5" max="5" width="16.375" style="71" customWidth="1"/>
    <col min="6" max="8" width="16.375" style="4" customWidth="1"/>
    <col min="9" max="9" width="16.375" style="71" customWidth="1"/>
    <col min="10" max="11" width="16.375" style="4" customWidth="1"/>
    <col min="12" max="12" width="16.375" style="71" customWidth="1"/>
    <col min="13" max="14" width="16.375" style="4" customWidth="1"/>
    <col min="15" max="15" width="9.125" style="3" customWidth="1"/>
    <col min="16" max="16384" width="9.125" style="2" customWidth="1"/>
  </cols>
  <sheetData>
    <row r="1" spans="3:14" ht="15.75">
      <c r="C1" s="60"/>
      <c r="D1" s="60"/>
      <c r="E1" s="60"/>
      <c r="F1" s="39"/>
      <c r="G1" s="39"/>
      <c r="H1" s="39"/>
      <c r="I1" s="60"/>
      <c r="J1" s="39"/>
      <c r="K1" s="39"/>
      <c r="L1" s="60"/>
      <c r="M1" s="39"/>
      <c r="N1" s="39"/>
    </row>
    <row r="2" spans="2:14" ht="15.75">
      <c r="B2" s="19"/>
      <c r="C2" s="60"/>
      <c r="D2" s="60"/>
      <c r="E2" s="60"/>
      <c r="F2" s="39"/>
      <c r="G2" s="39"/>
      <c r="H2" s="39"/>
      <c r="I2" s="60"/>
      <c r="J2" s="39"/>
      <c r="K2" s="39"/>
      <c r="L2" s="60"/>
      <c r="M2" s="39"/>
      <c r="N2" s="39"/>
    </row>
    <row r="3" spans="1:14" ht="18.75" customHeight="1">
      <c r="A3" s="83" t="s">
        <v>279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41" customFormat="1" ht="19.5" thickBot="1">
      <c r="A4" s="43"/>
      <c r="B4" s="44"/>
      <c r="C4" s="61"/>
      <c r="D4" s="61"/>
      <c r="E4" s="61"/>
      <c r="F4" s="42"/>
      <c r="G4" s="42"/>
      <c r="H4" s="42"/>
      <c r="I4" s="72"/>
      <c r="J4" s="42"/>
      <c r="K4" s="42"/>
      <c r="L4" s="61"/>
      <c r="M4" s="42"/>
      <c r="N4" s="42"/>
    </row>
    <row r="5" spans="1:15" s="40" customFormat="1" ht="15.75" customHeight="1">
      <c r="A5" s="88" t="s">
        <v>14</v>
      </c>
      <c r="B5" s="90" t="s">
        <v>178</v>
      </c>
      <c r="C5" s="74" t="s">
        <v>280</v>
      </c>
      <c r="D5" s="74" t="s">
        <v>281</v>
      </c>
      <c r="E5" s="74" t="s">
        <v>282</v>
      </c>
      <c r="F5" s="77" t="s">
        <v>283</v>
      </c>
      <c r="G5" s="77" t="s">
        <v>284</v>
      </c>
      <c r="H5" s="77" t="s">
        <v>179</v>
      </c>
      <c r="I5" s="74" t="s">
        <v>285</v>
      </c>
      <c r="J5" s="77" t="s">
        <v>221</v>
      </c>
      <c r="K5" s="77" t="s">
        <v>179</v>
      </c>
      <c r="L5" s="74" t="s">
        <v>287</v>
      </c>
      <c r="M5" s="77" t="s">
        <v>286</v>
      </c>
      <c r="N5" s="80" t="s">
        <v>288</v>
      </c>
      <c r="O5" s="3"/>
    </row>
    <row r="6" spans="1:15" s="5" customFormat="1" ht="15.75">
      <c r="A6" s="89"/>
      <c r="B6" s="91"/>
      <c r="C6" s="75"/>
      <c r="D6" s="75"/>
      <c r="E6" s="75"/>
      <c r="F6" s="78"/>
      <c r="G6" s="78"/>
      <c r="H6" s="78"/>
      <c r="I6" s="75"/>
      <c r="J6" s="78"/>
      <c r="K6" s="78"/>
      <c r="L6" s="75"/>
      <c r="M6" s="78"/>
      <c r="N6" s="81"/>
      <c r="O6" s="3"/>
    </row>
    <row r="7" spans="1:15" s="5" customFormat="1" ht="42.75" customHeight="1">
      <c r="A7" s="89"/>
      <c r="B7" s="91"/>
      <c r="C7" s="76"/>
      <c r="D7" s="76"/>
      <c r="E7" s="76"/>
      <c r="F7" s="79"/>
      <c r="G7" s="79"/>
      <c r="H7" s="79"/>
      <c r="I7" s="76"/>
      <c r="J7" s="79"/>
      <c r="K7" s="79"/>
      <c r="L7" s="76"/>
      <c r="M7" s="79"/>
      <c r="N7" s="82"/>
      <c r="O7" s="3"/>
    </row>
    <row r="8" spans="1:15" s="5" customFormat="1" ht="15.75">
      <c r="A8" s="6">
        <v>1</v>
      </c>
      <c r="B8" s="7">
        <v>2</v>
      </c>
      <c r="C8" s="62">
        <v>3</v>
      </c>
      <c r="D8" s="62">
        <v>4</v>
      </c>
      <c r="E8" s="62">
        <v>5</v>
      </c>
      <c r="F8" s="38">
        <v>6</v>
      </c>
      <c r="G8" s="38">
        <v>7</v>
      </c>
      <c r="H8" s="38">
        <v>8</v>
      </c>
      <c r="I8" s="62">
        <v>9</v>
      </c>
      <c r="J8" s="38">
        <v>10</v>
      </c>
      <c r="K8" s="38">
        <v>11</v>
      </c>
      <c r="L8" s="62">
        <v>12</v>
      </c>
      <c r="M8" s="38">
        <v>13</v>
      </c>
      <c r="N8" s="8">
        <v>14</v>
      </c>
      <c r="O8" s="3"/>
    </row>
    <row r="9" spans="1:15" s="59" customFormat="1" ht="18.75">
      <c r="A9" s="54" t="s">
        <v>17</v>
      </c>
      <c r="B9" s="55" t="s">
        <v>6</v>
      </c>
      <c r="C9" s="63">
        <f>C10+C16+C22+C36+C41+C51+C62+C69+C75+C113+C83</f>
        <v>406866.61600000004</v>
      </c>
      <c r="D9" s="64">
        <f>D10+D16+D22+D36+D41+D51+D62+D69+D75+D113+D83</f>
        <v>412350.29999999993</v>
      </c>
      <c r="E9" s="64">
        <f>E10+E16+E22+E36+E41+E51+E62+E69+E75+E113+E83</f>
        <v>440457</v>
      </c>
      <c r="F9" s="56">
        <f>E9/C9</f>
        <v>1.0825587125585157</v>
      </c>
      <c r="G9" s="57">
        <f>G10+G16+G22+G36+G41+G51+G62+G69+G75+G113+G83</f>
        <v>28106.700000000008</v>
      </c>
      <c r="H9" s="56">
        <f>E9/D9</f>
        <v>1.0681621912243062</v>
      </c>
      <c r="I9" s="64">
        <f>I10+I16+I22+I36+I41+I51+I62+I69+I75+I113+I83</f>
        <v>467909</v>
      </c>
      <c r="J9" s="57">
        <f>J10+J16+J22+J36+J41+J51+J62+J69+J75+J113+J83</f>
        <v>27452</v>
      </c>
      <c r="K9" s="56">
        <f>I9/E9</f>
        <v>1.0623261748592938</v>
      </c>
      <c r="L9" s="64">
        <f>L10+L16+L22+L36+L41+L51+L62+L69+L75+L113+L83</f>
        <v>492988</v>
      </c>
      <c r="M9" s="57">
        <f>M10+M16+M22+M36+M41+M51+M62+M69+M75+M113+M83</f>
        <v>25079</v>
      </c>
      <c r="N9" s="56">
        <f>L9/I9</f>
        <v>1.053598028676516</v>
      </c>
      <c r="O9" s="58"/>
    </row>
    <row r="10" spans="1:15" s="5" customFormat="1" ht="18.75">
      <c r="A10" s="9" t="s">
        <v>16</v>
      </c>
      <c r="B10" s="20" t="s">
        <v>5</v>
      </c>
      <c r="C10" s="65">
        <f>C11</f>
        <v>249020</v>
      </c>
      <c r="D10" s="65">
        <f aca="true" t="shared" si="0" ref="D10:L10">D11</f>
        <v>255565</v>
      </c>
      <c r="E10" s="65">
        <f t="shared" si="0"/>
        <v>299220</v>
      </c>
      <c r="F10" s="48">
        <f>E10/C10</f>
        <v>1.2015902337161675</v>
      </c>
      <c r="G10" s="46">
        <f t="shared" si="0"/>
        <v>43655</v>
      </c>
      <c r="H10" s="48">
        <f aca="true" t="shared" si="1" ref="H10:H77">E10/D10</f>
        <v>1.1708176002191224</v>
      </c>
      <c r="I10" s="65">
        <f t="shared" si="0"/>
        <v>320255</v>
      </c>
      <c r="J10" s="46">
        <f>I10-E10</f>
        <v>21035</v>
      </c>
      <c r="K10" s="48">
        <f>I10/E10</f>
        <v>1.0702994452242498</v>
      </c>
      <c r="L10" s="65">
        <f t="shared" si="0"/>
        <v>339695</v>
      </c>
      <c r="M10" s="46">
        <f>L10-I10</f>
        <v>19440</v>
      </c>
      <c r="N10" s="48">
        <f>L10/I10</f>
        <v>1.060701628389877</v>
      </c>
      <c r="O10" s="3"/>
    </row>
    <row r="11" spans="1:15" s="5" customFormat="1" ht="18.75">
      <c r="A11" s="10" t="s">
        <v>18</v>
      </c>
      <c r="B11" s="21" t="s">
        <v>0</v>
      </c>
      <c r="C11" s="66">
        <f>SUM(C12:C15)</f>
        <v>249020</v>
      </c>
      <c r="D11" s="66">
        <f aca="true" t="shared" si="2" ref="D11:L11">SUM(D12:D15)</f>
        <v>255565</v>
      </c>
      <c r="E11" s="66">
        <f t="shared" si="2"/>
        <v>299220</v>
      </c>
      <c r="F11" s="49">
        <f aca="true" t="shared" si="3" ref="F11:F77">E11/C11</f>
        <v>1.2015902337161675</v>
      </c>
      <c r="G11" s="45">
        <f>E11-D11</f>
        <v>43655</v>
      </c>
      <c r="H11" s="49">
        <f t="shared" si="1"/>
        <v>1.1708176002191224</v>
      </c>
      <c r="I11" s="66">
        <f t="shared" si="2"/>
        <v>320255</v>
      </c>
      <c r="J11" s="45">
        <f>I11-E11</f>
        <v>21035</v>
      </c>
      <c r="K11" s="49">
        <f>I11/E11</f>
        <v>1.0702994452242498</v>
      </c>
      <c r="L11" s="66">
        <f t="shared" si="2"/>
        <v>339695</v>
      </c>
      <c r="M11" s="45">
        <f>L11-I11</f>
        <v>19440</v>
      </c>
      <c r="N11" s="49">
        <f>L11/I11</f>
        <v>1.060701628389877</v>
      </c>
      <c r="O11" s="3"/>
    </row>
    <row r="12" spans="1:15" s="28" customFormat="1" ht="126.75">
      <c r="A12" s="15" t="s">
        <v>49</v>
      </c>
      <c r="B12" s="25" t="s">
        <v>97</v>
      </c>
      <c r="C12" s="67">
        <v>244149</v>
      </c>
      <c r="D12" s="67">
        <v>249209.3</v>
      </c>
      <c r="E12" s="67">
        <v>292804</v>
      </c>
      <c r="F12" s="49">
        <f t="shared" si="3"/>
        <v>1.1992840437601628</v>
      </c>
      <c r="G12" s="45">
        <f aca="true" t="shared" si="4" ref="G12:G74">E12-D12</f>
        <v>43594.70000000001</v>
      </c>
      <c r="H12" s="49">
        <f t="shared" si="1"/>
        <v>1.1749320751673393</v>
      </c>
      <c r="I12" s="67">
        <v>313412</v>
      </c>
      <c r="J12" s="45">
        <f aca="true" t="shared" si="5" ref="J12:J74">I12-E12</f>
        <v>20608</v>
      </c>
      <c r="K12" s="49">
        <f aca="true" t="shared" si="6" ref="K12:K74">I12/E12</f>
        <v>1.0703815521645879</v>
      </c>
      <c r="L12" s="67">
        <v>332431</v>
      </c>
      <c r="M12" s="45">
        <f aca="true" t="shared" si="7" ref="M12:M74">L12-I12</f>
        <v>19019</v>
      </c>
      <c r="N12" s="49">
        <f>L12/I12</f>
        <v>1.0606837006879124</v>
      </c>
      <c r="O12" s="27"/>
    </row>
    <row r="13" spans="1:15" s="28" customFormat="1" ht="189.75">
      <c r="A13" s="15" t="s">
        <v>79</v>
      </c>
      <c r="B13" s="25" t="s">
        <v>80</v>
      </c>
      <c r="C13" s="67">
        <v>1144</v>
      </c>
      <c r="D13" s="67">
        <v>3020.1</v>
      </c>
      <c r="E13" s="67">
        <v>2675</v>
      </c>
      <c r="F13" s="49">
        <f t="shared" si="3"/>
        <v>2.3382867132867133</v>
      </c>
      <c r="G13" s="45">
        <f t="shared" si="4"/>
        <v>-345.0999999999999</v>
      </c>
      <c r="H13" s="49">
        <f t="shared" si="1"/>
        <v>0.8857322605211748</v>
      </c>
      <c r="I13" s="67">
        <v>2864</v>
      </c>
      <c r="J13" s="45">
        <f t="shared" si="5"/>
        <v>189</v>
      </c>
      <c r="K13" s="49">
        <f t="shared" si="6"/>
        <v>1.0706542056074766</v>
      </c>
      <c r="L13" s="67">
        <v>3037</v>
      </c>
      <c r="M13" s="45">
        <f t="shared" si="7"/>
        <v>173</v>
      </c>
      <c r="N13" s="49">
        <f aca="true" t="shared" si="8" ref="N13:N74">L13/I13</f>
        <v>1.0604050279329609</v>
      </c>
      <c r="O13" s="27"/>
    </row>
    <row r="14" spans="1:15" s="28" customFormat="1" ht="79.5">
      <c r="A14" s="15" t="s">
        <v>50</v>
      </c>
      <c r="B14" s="25" t="s">
        <v>118</v>
      </c>
      <c r="C14" s="67">
        <v>1584</v>
      </c>
      <c r="D14" s="67">
        <v>1427</v>
      </c>
      <c r="E14" s="67">
        <v>1784</v>
      </c>
      <c r="F14" s="49">
        <f t="shared" si="3"/>
        <v>1.1262626262626263</v>
      </c>
      <c r="G14" s="45">
        <f t="shared" si="4"/>
        <v>357</v>
      </c>
      <c r="H14" s="49">
        <f t="shared" si="1"/>
        <v>1.250175192711983</v>
      </c>
      <c r="I14" s="67">
        <v>1909</v>
      </c>
      <c r="J14" s="45">
        <f t="shared" si="5"/>
        <v>125</v>
      </c>
      <c r="K14" s="49">
        <f t="shared" si="6"/>
        <v>1.070067264573991</v>
      </c>
      <c r="L14" s="67">
        <v>2025</v>
      </c>
      <c r="M14" s="45">
        <f t="shared" si="7"/>
        <v>116</v>
      </c>
      <c r="N14" s="49">
        <f t="shared" si="8"/>
        <v>1.0607647983237296</v>
      </c>
      <c r="O14" s="27"/>
    </row>
    <row r="15" spans="1:15" s="28" customFormat="1" ht="158.25">
      <c r="A15" s="15" t="s">
        <v>51</v>
      </c>
      <c r="B15" s="25" t="s">
        <v>96</v>
      </c>
      <c r="C15" s="67">
        <v>2143</v>
      </c>
      <c r="D15" s="67">
        <v>1908.6</v>
      </c>
      <c r="E15" s="67">
        <v>1957</v>
      </c>
      <c r="F15" s="49">
        <f t="shared" si="3"/>
        <v>0.9132057862809146</v>
      </c>
      <c r="G15" s="45">
        <f t="shared" si="4"/>
        <v>48.40000000000009</v>
      </c>
      <c r="H15" s="49">
        <f t="shared" si="1"/>
        <v>1.025358901812847</v>
      </c>
      <c r="I15" s="67">
        <v>2070</v>
      </c>
      <c r="J15" s="45">
        <f t="shared" si="5"/>
        <v>113</v>
      </c>
      <c r="K15" s="49">
        <f t="shared" si="6"/>
        <v>1.0577414409810935</v>
      </c>
      <c r="L15" s="67">
        <v>2202</v>
      </c>
      <c r="M15" s="45">
        <f t="shared" si="7"/>
        <v>132</v>
      </c>
      <c r="N15" s="49">
        <f t="shared" si="8"/>
        <v>1.063768115942029</v>
      </c>
      <c r="O15" s="27"/>
    </row>
    <row r="16" spans="1:15" s="18" customFormat="1" ht="48">
      <c r="A16" s="29" t="s">
        <v>91</v>
      </c>
      <c r="B16" s="23" t="s">
        <v>92</v>
      </c>
      <c r="C16" s="65">
        <f>C17</f>
        <v>39296</v>
      </c>
      <c r="D16" s="65">
        <f aca="true" t="shared" si="9" ref="D16:I16">D17</f>
        <v>39002</v>
      </c>
      <c r="E16" s="65">
        <f t="shared" si="9"/>
        <v>39043</v>
      </c>
      <c r="F16" s="49">
        <f t="shared" si="3"/>
        <v>0.9935616856677525</v>
      </c>
      <c r="G16" s="45">
        <f t="shared" si="4"/>
        <v>41</v>
      </c>
      <c r="H16" s="49">
        <f t="shared" si="1"/>
        <v>1.0010512281421466</v>
      </c>
      <c r="I16" s="65">
        <f t="shared" si="9"/>
        <v>40389</v>
      </c>
      <c r="J16" s="45">
        <f t="shared" si="5"/>
        <v>1346</v>
      </c>
      <c r="K16" s="49">
        <f t="shared" si="6"/>
        <v>1.0344748098250647</v>
      </c>
      <c r="L16" s="65">
        <f>L17</f>
        <v>42912</v>
      </c>
      <c r="M16" s="45">
        <f t="shared" si="7"/>
        <v>2523</v>
      </c>
      <c r="N16" s="49">
        <f t="shared" si="8"/>
        <v>1.0624675035281883</v>
      </c>
      <c r="O16" s="17"/>
    </row>
    <row r="17" spans="1:15" s="18" customFormat="1" ht="48">
      <c r="A17" s="30" t="s">
        <v>93</v>
      </c>
      <c r="B17" s="31" t="s">
        <v>94</v>
      </c>
      <c r="C17" s="66">
        <v>39296</v>
      </c>
      <c r="D17" s="66">
        <f>D18+D19+D20+D21</f>
        <v>39002</v>
      </c>
      <c r="E17" s="66">
        <f>E18+E19+E20+E21</f>
        <v>39043</v>
      </c>
      <c r="F17" s="49">
        <f t="shared" si="3"/>
        <v>0.9935616856677525</v>
      </c>
      <c r="G17" s="45">
        <f t="shared" si="4"/>
        <v>41</v>
      </c>
      <c r="H17" s="49">
        <f t="shared" si="1"/>
        <v>1.0010512281421466</v>
      </c>
      <c r="I17" s="66">
        <f>I18+I19+I20+I21</f>
        <v>40389</v>
      </c>
      <c r="J17" s="45">
        <f t="shared" si="5"/>
        <v>1346</v>
      </c>
      <c r="K17" s="49">
        <f t="shared" si="6"/>
        <v>1.0344748098250647</v>
      </c>
      <c r="L17" s="66">
        <f>L18+L19+L20+L21</f>
        <v>42912</v>
      </c>
      <c r="M17" s="45">
        <f t="shared" si="7"/>
        <v>2523</v>
      </c>
      <c r="N17" s="49">
        <f t="shared" si="8"/>
        <v>1.0624675035281883</v>
      </c>
      <c r="O17" s="17"/>
    </row>
    <row r="18" spans="1:15" s="28" customFormat="1" ht="111">
      <c r="A18" s="15" t="s">
        <v>318</v>
      </c>
      <c r="B18" s="25" t="s">
        <v>98</v>
      </c>
      <c r="C18" s="67">
        <v>17887</v>
      </c>
      <c r="D18" s="67">
        <v>17493</v>
      </c>
      <c r="E18" s="67">
        <v>17960</v>
      </c>
      <c r="F18" s="49">
        <f>E18/C18</f>
        <v>1.004081176273271</v>
      </c>
      <c r="G18" s="45">
        <f t="shared" si="4"/>
        <v>467</v>
      </c>
      <c r="H18" s="49">
        <f t="shared" si="1"/>
        <v>1.0266963928428514</v>
      </c>
      <c r="I18" s="67">
        <v>18579</v>
      </c>
      <c r="J18" s="45">
        <f t="shared" si="5"/>
        <v>619</v>
      </c>
      <c r="K18" s="49">
        <f t="shared" si="6"/>
        <v>1.0344654788418708</v>
      </c>
      <c r="L18" s="67">
        <v>19740</v>
      </c>
      <c r="M18" s="45">
        <f t="shared" si="7"/>
        <v>1161</v>
      </c>
      <c r="N18" s="49">
        <f t="shared" si="8"/>
        <v>1.0624899079606007</v>
      </c>
      <c r="O18" s="27"/>
    </row>
    <row r="19" spans="1:15" s="28" customFormat="1" ht="142.5">
      <c r="A19" s="15" t="s">
        <v>319</v>
      </c>
      <c r="B19" s="25" t="s">
        <v>99</v>
      </c>
      <c r="C19" s="67">
        <v>131</v>
      </c>
      <c r="D19" s="67">
        <v>141</v>
      </c>
      <c r="E19" s="67">
        <v>117</v>
      </c>
      <c r="F19" s="49">
        <f>E19/C19</f>
        <v>0.8931297709923665</v>
      </c>
      <c r="G19" s="45">
        <f t="shared" si="4"/>
        <v>-24</v>
      </c>
      <c r="H19" s="49">
        <f t="shared" si="1"/>
        <v>0.8297872340425532</v>
      </c>
      <c r="I19" s="67">
        <v>121</v>
      </c>
      <c r="J19" s="45">
        <f t="shared" si="5"/>
        <v>4</v>
      </c>
      <c r="K19" s="49">
        <f t="shared" si="6"/>
        <v>1.0341880341880343</v>
      </c>
      <c r="L19" s="67">
        <v>129</v>
      </c>
      <c r="M19" s="45">
        <f t="shared" si="7"/>
        <v>8</v>
      </c>
      <c r="N19" s="49">
        <f t="shared" si="8"/>
        <v>1.0661157024793388</v>
      </c>
      <c r="O19" s="27"/>
    </row>
    <row r="20" spans="1:15" s="28" customFormat="1" ht="126.75">
      <c r="A20" s="15" t="s">
        <v>320</v>
      </c>
      <c r="B20" s="25" t="s">
        <v>100</v>
      </c>
      <c r="C20" s="67">
        <v>23897</v>
      </c>
      <c r="D20" s="67">
        <v>24436</v>
      </c>
      <c r="E20" s="67">
        <v>24207</v>
      </c>
      <c r="F20" s="49">
        <f t="shared" si="3"/>
        <v>1.0129723396242205</v>
      </c>
      <c r="G20" s="45">
        <f t="shared" si="4"/>
        <v>-229</v>
      </c>
      <c r="H20" s="49">
        <f t="shared" si="1"/>
        <v>0.9906285807824521</v>
      </c>
      <c r="I20" s="67">
        <v>25041</v>
      </c>
      <c r="J20" s="45">
        <f t="shared" si="5"/>
        <v>834</v>
      </c>
      <c r="K20" s="49">
        <f t="shared" si="6"/>
        <v>1.0344528442186145</v>
      </c>
      <c r="L20" s="67">
        <v>26605</v>
      </c>
      <c r="M20" s="45">
        <f t="shared" si="7"/>
        <v>1564</v>
      </c>
      <c r="N20" s="49">
        <f t="shared" si="8"/>
        <v>1.0624575695858791</v>
      </c>
      <c r="O20" s="27"/>
    </row>
    <row r="21" spans="1:15" s="28" customFormat="1" ht="126.75">
      <c r="A21" s="15" t="s">
        <v>321</v>
      </c>
      <c r="B21" s="25" t="s">
        <v>131</v>
      </c>
      <c r="C21" s="67">
        <v>-2619</v>
      </c>
      <c r="D21" s="67">
        <v>-3068</v>
      </c>
      <c r="E21" s="67">
        <v>-3241</v>
      </c>
      <c r="F21" s="49">
        <f t="shared" si="3"/>
        <v>1.2374952271859487</v>
      </c>
      <c r="G21" s="45">
        <f t="shared" si="4"/>
        <v>-173</v>
      </c>
      <c r="H21" s="49">
        <f t="shared" si="1"/>
        <v>1.0563885267275097</v>
      </c>
      <c r="I21" s="67">
        <v>-3352</v>
      </c>
      <c r="J21" s="45">
        <f t="shared" si="5"/>
        <v>-111</v>
      </c>
      <c r="K21" s="49">
        <f t="shared" si="6"/>
        <v>1.0342486886763345</v>
      </c>
      <c r="L21" s="67">
        <v>-3562</v>
      </c>
      <c r="M21" s="45">
        <f t="shared" si="7"/>
        <v>-210</v>
      </c>
      <c r="N21" s="49">
        <f t="shared" si="8"/>
        <v>1.0626491646778042</v>
      </c>
      <c r="O21" s="27"/>
    </row>
    <row r="22" spans="1:15" s="18" customFormat="1" ht="18.75">
      <c r="A22" s="16" t="s">
        <v>19</v>
      </c>
      <c r="B22" s="23" t="s">
        <v>1</v>
      </c>
      <c r="C22" s="65">
        <f>C23+C29+C32+C34</f>
        <v>45757.899999999994</v>
      </c>
      <c r="D22" s="65">
        <f aca="true" t="shared" si="10" ref="D22:I22">D23+D29+D32+D34</f>
        <v>46877.7</v>
      </c>
      <c r="E22" s="65">
        <f t="shared" si="10"/>
        <v>44836</v>
      </c>
      <c r="F22" s="49">
        <f t="shared" si="3"/>
        <v>0.9798526593222155</v>
      </c>
      <c r="G22" s="45">
        <f t="shared" si="4"/>
        <v>-2041.699999999997</v>
      </c>
      <c r="H22" s="49">
        <f t="shared" si="1"/>
        <v>0.9564462420297924</v>
      </c>
      <c r="I22" s="65">
        <f t="shared" si="10"/>
        <v>49117</v>
      </c>
      <c r="J22" s="45">
        <f t="shared" si="5"/>
        <v>4281</v>
      </c>
      <c r="K22" s="49">
        <f t="shared" si="6"/>
        <v>1.095481309661879</v>
      </c>
      <c r="L22" s="65">
        <f>L23+L29+L32+L34</f>
        <v>50789</v>
      </c>
      <c r="M22" s="45">
        <f t="shared" si="7"/>
        <v>1672</v>
      </c>
      <c r="N22" s="49">
        <f t="shared" si="8"/>
        <v>1.0340411670093856</v>
      </c>
      <c r="O22" s="17"/>
    </row>
    <row r="23" spans="1:15" s="18" customFormat="1" ht="48">
      <c r="A23" s="30" t="s">
        <v>143</v>
      </c>
      <c r="B23" s="31" t="s">
        <v>144</v>
      </c>
      <c r="C23" s="66">
        <f aca="true" t="shared" si="11" ref="C23:I23">C24+C25+C26+C27+C28</f>
        <v>26967.499999999996</v>
      </c>
      <c r="D23" s="66">
        <f t="shared" si="11"/>
        <v>30090.9</v>
      </c>
      <c r="E23" s="66">
        <f>E24+E25+E26+E27+E28</f>
        <v>39543</v>
      </c>
      <c r="F23" s="49">
        <f t="shared" si="3"/>
        <v>1.466320571057755</v>
      </c>
      <c r="G23" s="45">
        <f t="shared" si="4"/>
        <v>9452.099999999999</v>
      </c>
      <c r="H23" s="49">
        <f t="shared" si="1"/>
        <v>1.3141182217879823</v>
      </c>
      <c r="I23" s="66">
        <f t="shared" si="11"/>
        <v>47453</v>
      </c>
      <c r="J23" s="45">
        <f t="shared" si="5"/>
        <v>7910</v>
      </c>
      <c r="K23" s="49">
        <f t="shared" si="6"/>
        <v>1.200035404496371</v>
      </c>
      <c r="L23" s="66">
        <f>L24+L25+L26+L27+L28</f>
        <v>49004</v>
      </c>
      <c r="M23" s="45">
        <f t="shared" si="7"/>
        <v>1551</v>
      </c>
      <c r="N23" s="49">
        <f t="shared" si="8"/>
        <v>1.0326849724991043</v>
      </c>
      <c r="O23" s="17"/>
    </row>
    <row r="24" spans="1:15" s="28" customFormat="1" ht="63.75">
      <c r="A24" s="15" t="s">
        <v>145</v>
      </c>
      <c r="B24" s="25" t="s">
        <v>146</v>
      </c>
      <c r="C24" s="67">
        <v>17197.6</v>
      </c>
      <c r="D24" s="67">
        <v>20556.2</v>
      </c>
      <c r="E24" s="67">
        <v>21477</v>
      </c>
      <c r="F24" s="49">
        <f t="shared" si="3"/>
        <v>1.2488370470298182</v>
      </c>
      <c r="G24" s="45">
        <f t="shared" si="4"/>
        <v>920.7999999999993</v>
      </c>
      <c r="H24" s="49">
        <f t="shared" si="1"/>
        <v>1.0447942713147371</v>
      </c>
      <c r="I24" s="67">
        <v>24474</v>
      </c>
      <c r="J24" s="45">
        <f t="shared" si="5"/>
        <v>2997</v>
      </c>
      <c r="K24" s="49">
        <f t="shared" si="6"/>
        <v>1.1395446291381477</v>
      </c>
      <c r="L24" s="67">
        <v>25274</v>
      </c>
      <c r="M24" s="45">
        <f t="shared" si="7"/>
        <v>800</v>
      </c>
      <c r="N24" s="49">
        <f t="shared" si="8"/>
        <v>1.032687750265588</v>
      </c>
      <c r="O24" s="27"/>
    </row>
    <row r="25" spans="1:15" s="28" customFormat="1" ht="79.5">
      <c r="A25" s="15" t="s">
        <v>147</v>
      </c>
      <c r="B25" s="25" t="s">
        <v>148</v>
      </c>
      <c r="C25" s="67">
        <v>2.8</v>
      </c>
      <c r="D25" s="67">
        <v>-0.5</v>
      </c>
      <c r="E25" s="67">
        <v>0</v>
      </c>
      <c r="F25" s="49">
        <f t="shared" si="3"/>
        <v>0</v>
      </c>
      <c r="G25" s="45">
        <f t="shared" si="4"/>
        <v>0.5</v>
      </c>
      <c r="H25" s="49">
        <f t="shared" si="1"/>
        <v>0</v>
      </c>
      <c r="I25" s="67">
        <v>0</v>
      </c>
      <c r="J25" s="45">
        <f t="shared" si="5"/>
        <v>0</v>
      </c>
      <c r="K25" s="49" t="e">
        <f t="shared" si="6"/>
        <v>#DIV/0!</v>
      </c>
      <c r="L25" s="67">
        <v>0</v>
      </c>
      <c r="M25" s="45">
        <f t="shared" si="7"/>
        <v>0</v>
      </c>
      <c r="N25" s="49" t="e">
        <f t="shared" si="8"/>
        <v>#DIV/0!</v>
      </c>
      <c r="O25" s="27"/>
    </row>
    <row r="26" spans="1:15" s="28" customFormat="1" ht="79.5">
      <c r="A26" s="15" t="s">
        <v>149</v>
      </c>
      <c r="B26" s="25" t="s">
        <v>150</v>
      </c>
      <c r="C26" s="67">
        <v>9764</v>
      </c>
      <c r="D26" s="67">
        <v>9533.6</v>
      </c>
      <c r="E26" s="67">
        <v>18066</v>
      </c>
      <c r="F26" s="49">
        <f t="shared" si="3"/>
        <v>1.850266284309709</v>
      </c>
      <c r="G26" s="45">
        <f t="shared" si="4"/>
        <v>8532.4</v>
      </c>
      <c r="H26" s="49">
        <f t="shared" si="1"/>
        <v>1.894981958546614</v>
      </c>
      <c r="I26" s="67">
        <v>22979</v>
      </c>
      <c r="J26" s="45">
        <f t="shared" si="5"/>
        <v>4913</v>
      </c>
      <c r="K26" s="49">
        <f t="shared" si="6"/>
        <v>1.271947304328573</v>
      </c>
      <c r="L26" s="67">
        <v>23730</v>
      </c>
      <c r="M26" s="45">
        <f t="shared" si="7"/>
        <v>751</v>
      </c>
      <c r="N26" s="49">
        <f t="shared" si="8"/>
        <v>1.0326820140127944</v>
      </c>
      <c r="O26" s="27"/>
    </row>
    <row r="27" spans="1:15" s="28" customFormat="1" ht="95.25">
      <c r="A27" s="15" t="s">
        <v>151</v>
      </c>
      <c r="B27" s="25" t="s">
        <v>152</v>
      </c>
      <c r="C27" s="67">
        <v>0.1</v>
      </c>
      <c r="D27" s="67">
        <v>0</v>
      </c>
      <c r="E27" s="67">
        <v>0</v>
      </c>
      <c r="F27" s="49">
        <f t="shared" si="3"/>
        <v>0</v>
      </c>
      <c r="G27" s="45">
        <f t="shared" si="4"/>
        <v>0</v>
      </c>
      <c r="H27" s="49" t="e">
        <f t="shared" si="1"/>
        <v>#DIV/0!</v>
      </c>
      <c r="I27" s="67">
        <v>0</v>
      </c>
      <c r="J27" s="45">
        <f t="shared" si="5"/>
        <v>0</v>
      </c>
      <c r="K27" s="49" t="e">
        <f t="shared" si="6"/>
        <v>#DIV/0!</v>
      </c>
      <c r="L27" s="67">
        <v>0</v>
      </c>
      <c r="M27" s="45">
        <f t="shared" si="7"/>
        <v>0</v>
      </c>
      <c r="N27" s="49" t="e">
        <f t="shared" si="8"/>
        <v>#DIV/0!</v>
      </c>
      <c r="O27" s="27"/>
    </row>
    <row r="28" spans="1:15" s="28" customFormat="1" ht="48">
      <c r="A28" s="15" t="s">
        <v>153</v>
      </c>
      <c r="B28" s="25" t="s">
        <v>154</v>
      </c>
      <c r="C28" s="67">
        <v>3</v>
      </c>
      <c r="D28" s="67">
        <v>1.6</v>
      </c>
      <c r="E28" s="67">
        <v>0</v>
      </c>
      <c r="F28" s="49">
        <f t="shared" si="3"/>
        <v>0</v>
      </c>
      <c r="G28" s="45">
        <f t="shared" si="4"/>
        <v>-1.6</v>
      </c>
      <c r="H28" s="49">
        <f t="shared" si="1"/>
        <v>0</v>
      </c>
      <c r="I28" s="67">
        <v>0</v>
      </c>
      <c r="J28" s="45">
        <f t="shared" si="5"/>
        <v>0</v>
      </c>
      <c r="K28" s="49" t="e">
        <f t="shared" si="6"/>
        <v>#DIV/0!</v>
      </c>
      <c r="L28" s="67">
        <v>0</v>
      </c>
      <c r="M28" s="45">
        <f t="shared" si="7"/>
        <v>0</v>
      </c>
      <c r="N28" s="49" t="e">
        <f t="shared" si="8"/>
        <v>#DIV/0!</v>
      </c>
      <c r="O28" s="27"/>
    </row>
    <row r="29" spans="1:15" s="18" customFormat="1" ht="32.25">
      <c r="A29" s="30" t="s">
        <v>75</v>
      </c>
      <c r="B29" s="31" t="s">
        <v>2</v>
      </c>
      <c r="C29" s="66">
        <f aca="true" t="shared" si="12" ref="C29:I29">C30+C31</f>
        <v>17058.4</v>
      </c>
      <c r="D29" s="66">
        <f t="shared" si="12"/>
        <v>15336.699999999999</v>
      </c>
      <c r="E29" s="66">
        <f t="shared" si="12"/>
        <v>3740</v>
      </c>
      <c r="F29" s="49">
        <f t="shared" si="3"/>
        <v>0.21924682267973547</v>
      </c>
      <c r="G29" s="45">
        <f t="shared" si="4"/>
        <v>-11596.699999999999</v>
      </c>
      <c r="H29" s="49">
        <f t="shared" si="1"/>
        <v>0.24385950041403953</v>
      </c>
      <c r="I29" s="66">
        <f t="shared" si="12"/>
        <v>0</v>
      </c>
      <c r="J29" s="45">
        <f t="shared" si="5"/>
        <v>-3740</v>
      </c>
      <c r="K29" s="49">
        <f t="shared" si="6"/>
        <v>0</v>
      </c>
      <c r="L29" s="66">
        <f>L30+L31</f>
        <v>0</v>
      </c>
      <c r="M29" s="45">
        <f t="shared" si="7"/>
        <v>0</v>
      </c>
      <c r="N29" s="49" t="e">
        <f t="shared" si="8"/>
        <v>#DIV/0!</v>
      </c>
      <c r="O29" s="17"/>
    </row>
    <row r="30" spans="1:15" s="28" customFormat="1" ht="32.25">
      <c r="A30" s="15" t="s">
        <v>61</v>
      </c>
      <c r="B30" s="25" t="s">
        <v>2</v>
      </c>
      <c r="C30" s="67">
        <v>17053.4</v>
      </c>
      <c r="D30" s="67">
        <v>15333.4</v>
      </c>
      <c r="E30" s="67">
        <v>3740</v>
      </c>
      <c r="F30" s="49">
        <f t="shared" si="3"/>
        <v>0.21931110511686816</v>
      </c>
      <c r="G30" s="45">
        <f t="shared" si="4"/>
        <v>-11593.4</v>
      </c>
      <c r="H30" s="49">
        <f t="shared" si="1"/>
        <v>0.2439119829913783</v>
      </c>
      <c r="I30" s="67">
        <v>0</v>
      </c>
      <c r="J30" s="45">
        <f t="shared" si="5"/>
        <v>-3740</v>
      </c>
      <c r="K30" s="49">
        <f t="shared" si="6"/>
        <v>0</v>
      </c>
      <c r="L30" s="67">
        <v>0</v>
      </c>
      <c r="M30" s="45">
        <f t="shared" si="7"/>
        <v>0</v>
      </c>
      <c r="N30" s="49" t="e">
        <f t="shared" si="8"/>
        <v>#DIV/0!</v>
      </c>
      <c r="O30" s="27"/>
    </row>
    <row r="31" spans="1:15" s="28" customFormat="1" ht="63.75">
      <c r="A31" s="15" t="s">
        <v>62</v>
      </c>
      <c r="B31" s="25" t="s">
        <v>110</v>
      </c>
      <c r="C31" s="67">
        <v>5</v>
      </c>
      <c r="D31" s="67">
        <v>3.3</v>
      </c>
      <c r="E31" s="67">
        <v>0</v>
      </c>
      <c r="F31" s="49">
        <f t="shared" si="3"/>
        <v>0</v>
      </c>
      <c r="G31" s="45">
        <f t="shared" si="4"/>
        <v>-3.3</v>
      </c>
      <c r="H31" s="49">
        <f t="shared" si="1"/>
        <v>0</v>
      </c>
      <c r="I31" s="67">
        <v>0</v>
      </c>
      <c r="J31" s="45">
        <f t="shared" si="5"/>
        <v>0</v>
      </c>
      <c r="K31" s="49" t="e">
        <f t="shared" si="6"/>
        <v>#DIV/0!</v>
      </c>
      <c r="L31" s="67">
        <v>0</v>
      </c>
      <c r="M31" s="45">
        <f t="shared" si="7"/>
        <v>0</v>
      </c>
      <c r="N31" s="49" t="e">
        <f t="shared" si="8"/>
        <v>#DIV/0!</v>
      </c>
      <c r="O31" s="27"/>
    </row>
    <row r="32" spans="1:15" s="28" customFormat="1" ht="18.75">
      <c r="A32" s="30" t="s">
        <v>20</v>
      </c>
      <c r="B32" s="31" t="s">
        <v>4</v>
      </c>
      <c r="C32" s="66">
        <f>C33</f>
        <v>520</v>
      </c>
      <c r="D32" s="66">
        <f aca="true" t="shared" si="13" ref="D32:I32">D33</f>
        <v>441.2</v>
      </c>
      <c r="E32" s="66">
        <f t="shared" si="13"/>
        <v>179</v>
      </c>
      <c r="F32" s="49">
        <f t="shared" si="3"/>
        <v>0.34423076923076923</v>
      </c>
      <c r="G32" s="45">
        <f t="shared" si="4"/>
        <v>-262.2</v>
      </c>
      <c r="H32" s="49">
        <f t="shared" si="1"/>
        <v>0.40571169537624663</v>
      </c>
      <c r="I32" s="66">
        <f t="shared" si="13"/>
        <v>179</v>
      </c>
      <c r="J32" s="45">
        <f t="shared" si="5"/>
        <v>0</v>
      </c>
      <c r="K32" s="49">
        <f t="shared" si="6"/>
        <v>1</v>
      </c>
      <c r="L32" s="66">
        <f>L33</f>
        <v>179</v>
      </c>
      <c r="M32" s="45">
        <f t="shared" si="7"/>
        <v>0</v>
      </c>
      <c r="N32" s="49">
        <f t="shared" si="8"/>
        <v>1</v>
      </c>
      <c r="O32" s="27"/>
    </row>
    <row r="33" spans="1:15" s="28" customFormat="1" ht="18.75">
      <c r="A33" s="15" t="s">
        <v>63</v>
      </c>
      <c r="B33" s="25" t="s">
        <v>4</v>
      </c>
      <c r="C33" s="67">
        <v>520</v>
      </c>
      <c r="D33" s="67">
        <v>441.2</v>
      </c>
      <c r="E33" s="67">
        <v>179</v>
      </c>
      <c r="F33" s="49">
        <f t="shared" si="3"/>
        <v>0.34423076923076923</v>
      </c>
      <c r="G33" s="45">
        <f t="shared" si="4"/>
        <v>-262.2</v>
      </c>
      <c r="H33" s="49">
        <f t="shared" si="1"/>
        <v>0.40571169537624663</v>
      </c>
      <c r="I33" s="67">
        <v>179</v>
      </c>
      <c r="J33" s="45">
        <f t="shared" si="5"/>
        <v>0</v>
      </c>
      <c r="K33" s="49">
        <f t="shared" si="6"/>
        <v>1</v>
      </c>
      <c r="L33" s="67">
        <v>179</v>
      </c>
      <c r="M33" s="45">
        <f t="shared" si="7"/>
        <v>0</v>
      </c>
      <c r="N33" s="49">
        <f t="shared" si="8"/>
        <v>1</v>
      </c>
      <c r="O33" s="27"/>
    </row>
    <row r="34" spans="1:15" s="28" customFormat="1" ht="48">
      <c r="A34" s="30" t="s">
        <v>87</v>
      </c>
      <c r="B34" s="31" t="s">
        <v>88</v>
      </c>
      <c r="C34" s="66">
        <v>1212</v>
      </c>
      <c r="D34" s="66">
        <f aca="true" t="shared" si="14" ref="D34:I34">D35</f>
        <v>1008.9</v>
      </c>
      <c r="E34" s="66">
        <f t="shared" si="14"/>
        <v>1374</v>
      </c>
      <c r="F34" s="49">
        <f t="shared" si="3"/>
        <v>1.1336633663366336</v>
      </c>
      <c r="G34" s="45">
        <f t="shared" si="4"/>
        <v>365.1</v>
      </c>
      <c r="H34" s="49">
        <f t="shared" si="1"/>
        <v>1.3618792744573298</v>
      </c>
      <c r="I34" s="66">
        <f t="shared" si="14"/>
        <v>1485</v>
      </c>
      <c r="J34" s="45">
        <f t="shared" si="5"/>
        <v>111</v>
      </c>
      <c r="K34" s="49">
        <f t="shared" si="6"/>
        <v>1.0807860262008733</v>
      </c>
      <c r="L34" s="66">
        <f>L35</f>
        <v>1606</v>
      </c>
      <c r="M34" s="45">
        <f t="shared" si="7"/>
        <v>121</v>
      </c>
      <c r="N34" s="49">
        <f t="shared" si="8"/>
        <v>1.0814814814814815</v>
      </c>
      <c r="O34" s="27"/>
    </row>
    <row r="35" spans="1:15" s="28" customFormat="1" ht="63.75">
      <c r="A35" s="15" t="s">
        <v>89</v>
      </c>
      <c r="B35" s="25" t="s">
        <v>90</v>
      </c>
      <c r="C35" s="67">
        <v>1104.5</v>
      </c>
      <c r="D35" s="67">
        <v>1008.9</v>
      </c>
      <c r="E35" s="67">
        <v>1374</v>
      </c>
      <c r="F35" s="49">
        <f t="shared" si="3"/>
        <v>1.244001810774106</v>
      </c>
      <c r="G35" s="45">
        <f t="shared" si="4"/>
        <v>365.1</v>
      </c>
      <c r="H35" s="49">
        <f t="shared" si="1"/>
        <v>1.3618792744573298</v>
      </c>
      <c r="I35" s="67">
        <v>1485</v>
      </c>
      <c r="J35" s="45">
        <f t="shared" si="5"/>
        <v>111</v>
      </c>
      <c r="K35" s="49">
        <f t="shared" si="6"/>
        <v>1.0807860262008733</v>
      </c>
      <c r="L35" s="67">
        <v>1606</v>
      </c>
      <c r="M35" s="45">
        <f t="shared" si="7"/>
        <v>121</v>
      </c>
      <c r="N35" s="49">
        <f t="shared" si="8"/>
        <v>1.0814814814814815</v>
      </c>
      <c r="O35" s="27"/>
    </row>
    <row r="36" spans="1:15" s="18" customFormat="1" ht="18.75">
      <c r="A36" s="16" t="s">
        <v>52</v>
      </c>
      <c r="B36" s="23" t="s">
        <v>53</v>
      </c>
      <c r="C36" s="65">
        <f>C37+C39</f>
        <v>90.4</v>
      </c>
      <c r="D36" s="65">
        <f aca="true" t="shared" si="15" ref="D36:I36">D37+D39</f>
        <v>130.6</v>
      </c>
      <c r="E36" s="65">
        <f t="shared" si="15"/>
        <v>56</v>
      </c>
      <c r="F36" s="49">
        <f t="shared" si="3"/>
        <v>0.6194690265486725</v>
      </c>
      <c r="G36" s="45">
        <f t="shared" si="4"/>
        <v>-74.6</v>
      </c>
      <c r="H36" s="49">
        <f t="shared" si="1"/>
        <v>0.4287901990811639</v>
      </c>
      <c r="I36" s="65">
        <f t="shared" si="15"/>
        <v>56</v>
      </c>
      <c r="J36" s="45">
        <f t="shared" si="5"/>
        <v>0</v>
      </c>
      <c r="K36" s="49">
        <f t="shared" si="6"/>
        <v>1</v>
      </c>
      <c r="L36" s="65">
        <f>L37+L39</f>
        <v>56</v>
      </c>
      <c r="M36" s="45">
        <f t="shared" si="7"/>
        <v>0</v>
      </c>
      <c r="N36" s="49">
        <f t="shared" si="8"/>
        <v>1</v>
      </c>
      <c r="O36" s="17"/>
    </row>
    <row r="37" spans="1:15" s="18" customFormat="1" ht="48">
      <c r="A37" s="30" t="s">
        <v>119</v>
      </c>
      <c r="B37" s="31" t="s">
        <v>120</v>
      </c>
      <c r="C37" s="66">
        <v>10.4</v>
      </c>
      <c r="D37" s="66">
        <f>D38</f>
        <v>23.6</v>
      </c>
      <c r="E37" s="66">
        <f>E38</f>
        <v>0</v>
      </c>
      <c r="F37" s="49">
        <f t="shared" si="3"/>
        <v>0</v>
      </c>
      <c r="G37" s="45">
        <f t="shared" si="4"/>
        <v>-23.6</v>
      </c>
      <c r="H37" s="49">
        <f t="shared" si="1"/>
        <v>0</v>
      </c>
      <c r="I37" s="66">
        <f>I38</f>
        <v>0</v>
      </c>
      <c r="J37" s="45">
        <f t="shared" si="5"/>
        <v>0</v>
      </c>
      <c r="K37" s="49" t="e">
        <f t="shared" si="6"/>
        <v>#DIV/0!</v>
      </c>
      <c r="L37" s="66">
        <f>L38</f>
        <v>0</v>
      </c>
      <c r="M37" s="45">
        <f t="shared" si="7"/>
        <v>0</v>
      </c>
      <c r="N37" s="49" t="e">
        <f t="shared" si="8"/>
        <v>#DIV/0!</v>
      </c>
      <c r="O37" s="17"/>
    </row>
    <row r="38" spans="1:15" s="28" customFormat="1" ht="79.5">
      <c r="A38" s="15" t="s">
        <v>121</v>
      </c>
      <c r="B38" s="25" t="s">
        <v>122</v>
      </c>
      <c r="C38" s="67">
        <v>1.8</v>
      </c>
      <c r="D38" s="67">
        <v>23.6</v>
      </c>
      <c r="E38" s="67">
        <v>0</v>
      </c>
      <c r="F38" s="49">
        <f t="shared" si="3"/>
        <v>0</v>
      </c>
      <c r="G38" s="45">
        <f t="shared" si="4"/>
        <v>-23.6</v>
      </c>
      <c r="H38" s="49">
        <f t="shared" si="1"/>
        <v>0</v>
      </c>
      <c r="I38" s="67">
        <v>0</v>
      </c>
      <c r="J38" s="45">
        <f t="shared" si="5"/>
        <v>0</v>
      </c>
      <c r="K38" s="49" t="e">
        <f t="shared" si="6"/>
        <v>#DIV/0!</v>
      </c>
      <c r="L38" s="67">
        <v>0</v>
      </c>
      <c r="M38" s="45">
        <f t="shared" si="7"/>
        <v>0</v>
      </c>
      <c r="N38" s="49" t="e">
        <f t="shared" si="8"/>
        <v>#DIV/0!</v>
      </c>
      <c r="O38" s="27"/>
    </row>
    <row r="39" spans="1:15" s="18" customFormat="1" ht="63.75">
      <c r="A39" s="30" t="s">
        <v>54</v>
      </c>
      <c r="B39" s="31" t="s">
        <v>55</v>
      </c>
      <c r="C39" s="66">
        <f>C40</f>
        <v>80</v>
      </c>
      <c r="D39" s="66">
        <f>D40</f>
        <v>107</v>
      </c>
      <c r="E39" s="66">
        <f>E40</f>
        <v>56</v>
      </c>
      <c r="F39" s="49">
        <f t="shared" si="3"/>
        <v>0.7</v>
      </c>
      <c r="G39" s="45">
        <f t="shared" si="4"/>
        <v>-51</v>
      </c>
      <c r="H39" s="49">
        <f t="shared" si="1"/>
        <v>0.5233644859813084</v>
      </c>
      <c r="I39" s="66">
        <f>I40</f>
        <v>56</v>
      </c>
      <c r="J39" s="45">
        <f t="shared" si="5"/>
        <v>0</v>
      </c>
      <c r="K39" s="49">
        <f t="shared" si="6"/>
        <v>1</v>
      </c>
      <c r="L39" s="66">
        <f>L40</f>
        <v>56</v>
      </c>
      <c r="M39" s="45">
        <f t="shared" si="7"/>
        <v>0</v>
      </c>
      <c r="N39" s="49">
        <f t="shared" si="8"/>
        <v>1</v>
      </c>
      <c r="O39" s="17"/>
    </row>
    <row r="40" spans="1:15" s="28" customFormat="1" ht="45.75">
      <c r="A40" s="15" t="s">
        <v>81</v>
      </c>
      <c r="B40" s="32" t="s">
        <v>82</v>
      </c>
      <c r="C40" s="67">
        <v>80</v>
      </c>
      <c r="D40" s="67">
        <v>107</v>
      </c>
      <c r="E40" s="67">
        <v>56</v>
      </c>
      <c r="F40" s="49">
        <f t="shared" si="3"/>
        <v>0.7</v>
      </c>
      <c r="G40" s="45">
        <f t="shared" si="4"/>
        <v>-51</v>
      </c>
      <c r="H40" s="49">
        <f t="shared" si="1"/>
        <v>0.5233644859813084</v>
      </c>
      <c r="I40" s="67">
        <v>56</v>
      </c>
      <c r="J40" s="45">
        <f t="shared" si="5"/>
        <v>0</v>
      </c>
      <c r="K40" s="49">
        <f t="shared" si="6"/>
        <v>1</v>
      </c>
      <c r="L40" s="67">
        <v>56</v>
      </c>
      <c r="M40" s="45">
        <f t="shared" si="7"/>
        <v>0</v>
      </c>
      <c r="N40" s="49">
        <f t="shared" si="8"/>
        <v>1</v>
      </c>
      <c r="O40" s="27"/>
    </row>
    <row r="41" spans="1:15" s="18" customFormat="1" ht="48">
      <c r="A41" s="16" t="s">
        <v>132</v>
      </c>
      <c r="B41" s="23" t="s">
        <v>137</v>
      </c>
      <c r="C41" s="65">
        <f>C46+C42+C44+C48</f>
        <v>0.41600000000000004</v>
      </c>
      <c r="D41" s="65">
        <f>D46+D42+D44+D48</f>
        <v>3.5</v>
      </c>
      <c r="E41" s="65">
        <f>E46+E42+E44+E48</f>
        <v>0</v>
      </c>
      <c r="F41" s="49">
        <f t="shared" si="3"/>
        <v>0</v>
      </c>
      <c r="G41" s="45">
        <f t="shared" si="4"/>
        <v>-3.5</v>
      </c>
      <c r="H41" s="49">
        <f t="shared" si="1"/>
        <v>0</v>
      </c>
      <c r="I41" s="65">
        <f>I46+I42+I44+I48</f>
        <v>0</v>
      </c>
      <c r="J41" s="45">
        <f t="shared" si="5"/>
        <v>0</v>
      </c>
      <c r="K41" s="49" t="e">
        <f t="shared" si="6"/>
        <v>#DIV/0!</v>
      </c>
      <c r="L41" s="65">
        <f>L46+L42+L44+L48</f>
        <v>0</v>
      </c>
      <c r="M41" s="45">
        <f t="shared" si="7"/>
        <v>0</v>
      </c>
      <c r="N41" s="49" t="e">
        <f t="shared" si="8"/>
        <v>#DIV/0!</v>
      </c>
      <c r="O41" s="17"/>
    </row>
    <row r="42" spans="1:15" s="18" customFormat="1" ht="48">
      <c r="A42" s="30" t="s">
        <v>155</v>
      </c>
      <c r="B42" s="31" t="s">
        <v>156</v>
      </c>
      <c r="C42" s="66">
        <f>C43</f>
        <v>0.016</v>
      </c>
      <c r="D42" s="66">
        <f aca="true" t="shared" si="16" ref="D42:I42">D43</f>
        <v>0</v>
      </c>
      <c r="E42" s="66">
        <f t="shared" si="16"/>
        <v>0</v>
      </c>
      <c r="F42" s="49">
        <f t="shared" si="3"/>
        <v>0</v>
      </c>
      <c r="G42" s="45">
        <f t="shared" si="4"/>
        <v>0</v>
      </c>
      <c r="H42" s="49" t="e">
        <f t="shared" si="1"/>
        <v>#DIV/0!</v>
      </c>
      <c r="I42" s="66">
        <f t="shared" si="16"/>
        <v>0</v>
      </c>
      <c r="J42" s="45">
        <f t="shared" si="5"/>
        <v>0</v>
      </c>
      <c r="K42" s="49" t="e">
        <f t="shared" si="6"/>
        <v>#DIV/0!</v>
      </c>
      <c r="L42" s="66">
        <f>L43</f>
        <v>0</v>
      </c>
      <c r="M42" s="45">
        <f t="shared" si="7"/>
        <v>0</v>
      </c>
      <c r="N42" s="49" t="e">
        <f t="shared" si="8"/>
        <v>#DIV/0!</v>
      </c>
      <c r="O42" s="17"/>
    </row>
    <row r="43" spans="1:15" s="28" customFormat="1" ht="63.75">
      <c r="A43" s="15" t="s">
        <v>157</v>
      </c>
      <c r="B43" s="25" t="s">
        <v>158</v>
      </c>
      <c r="C43" s="67">
        <v>0.016</v>
      </c>
      <c r="D43" s="67">
        <v>0</v>
      </c>
      <c r="E43" s="67">
        <v>0</v>
      </c>
      <c r="F43" s="49">
        <f t="shared" si="3"/>
        <v>0</v>
      </c>
      <c r="G43" s="45">
        <f t="shared" si="4"/>
        <v>0</v>
      </c>
      <c r="H43" s="49" t="e">
        <f t="shared" si="1"/>
        <v>#DIV/0!</v>
      </c>
      <c r="I43" s="67">
        <v>0</v>
      </c>
      <c r="J43" s="45">
        <f t="shared" si="5"/>
        <v>0</v>
      </c>
      <c r="K43" s="49" t="e">
        <f t="shared" si="6"/>
        <v>#DIV/0!</v>
      </c>
      <c r="L43" s="67">
        <v>0</v>
      </c>
      <c r="M43" s="45">
        <f t="shared" si="7"/>
        <v>0</v>
      </c>
      <c r="N43" s="49" t="e">
        <f t="shared" si="8"/>
        <v>#DIV/0!</v>
      </c>
      <c r="O43" s="27"/>
    </row>
    <row r="44" spans="1:15" s="18" customFormat="1" ht="18.75">
      <c r="A44" s="30" t="s">
        <v>223</v>
      </c>
      <c r="B44" s="31" t="s">
        <v>222</v>
      </c>
      <c r="C44" s="66">
        <f>C45</f>
        <v>0.4</v>
      </c>
      <c r="D44" s="66">
        <f>D45</f>
        <v>3.5</v>
      </c>
      <c r="E44" s="66">
        <f>E45</f>
        <v>0</v>
      </c>
      <c r="F44" s="49">
        <f t="shared" si="3"/>
        <v>0</v>
      </c>
      <c r="G44" s="45">
        <f t="shared" si="4"/>
        <v>-3.5</v>
      </c>
      <c r="H44" s="49">
        <f t="shared" si="1"/>
        <v>0</v>
      </c>
      <c r="I44" s="66">
        <f>I45</f>
        <v>0</v>
      </c>
      <c r="J44" s="45">
        <f t="shared" si="5"/>
        <v>0</v>
      </c>
      <c r="K44" s="49" t="e">
        <f t="shared" si="6"/>
        <v>#DIV/0!</v>
      </c>
      <c r="L44" s="66">
        <f>L45</f>
        <v>0</v>
      </c>
      <c r="M44" s="45">
        <f t="shared" si="7"/>
        <v>0</v>
      </c>
      <c r="N44" s="49" t="e">
        <f t="shared" si="8"/>
        <v>#DIV/0!</v>
      </c>
      <c r="O44" s="17"/>
    </row>
    <row r="45" spans="1:15" s="28" customFormat="1" ht="18.75">
      <c r="A45" s="15" t="s">
        <v>224</v>
      </c>
      <c r="B45" s="25" t="s">
        <v>225</v>
      </c>
      <c r="C45" s="67">
        <v>0.4</v>
      </c>
      <c r="D45" s="67">
        <v>3.5</v>
      </c>
      <c r="E45" s="67">
        <v>0</v>
      </c>
      <c r="F45" s="49">
        <f t="shared" si="3"/>
        <v>0</v>
      </c>
      <c r="G45" s="45">
        <f t="shared" si="4"/>
        <v>-3.5</v>
      </c>
      <c r="H45" s="49">
        <f t="shared" si="1"/>
        <v>0</v>
      </c>
      <c r="I45" s="67">
        <v>0</v>
      </c>
      <c r="J45" s="45">
        <f t="shared" si="5"/>
        <v>0</v>
      </c>
      <c r="K45" s="49" t="e">
        <f t="shared" si="6"/>
        <v>#DIV/0!</v>
      </c>
      <c r="L45" s="67">
        <v>0</v>
      </c>
      <c r="M45" s="45">
        <f t="shared" si="7"/>
        <v>0</v>
      </c>
      <c r="N45" s="49" t="e">
        <f t="shared" si="8"/>
        <v>#DIV/0!</v>
      </c>
      <c r="O45" s="27"/>
    </row>
    <row r="46" spans="1:15" s="18" customFormat="1" ht="48">
      <c r="A46" s="30" t="s">
        <v>133</v>
      </c>
      <c r="B46" s="31" t="s">
        <v>135</v>
      </c>
      <c r="C46" s="66">
        <f>C47</f>
        <v>0</v>
      </c>
      <c r="D46" s="66">
        <f aca="true" t="shared" si="17" ref="D46:I46">D47</f>
        <v>0</v>
      </c>
      <c r="E46" s="66">
        <f t="shared" si="17"/>
        <v>0</v>
      </c>
      <c r="F46" s="49" t="e">
        <f t="shared" si="3"/>
        <v>#DIV/0!</v>
      </c>
      <c r="G46" s="45">
        <f t="shared" si="4"/>
        <v>0</v>
      </c>
      <c r="H46" s="49" t="e">
        <f t="shared" si="1"/>
        <v>#DIV/0!</v>
      </c>
      <c r="I46" s="66">
        <f t="shared" si="17"/>
        <v>0</v>
      </c>
      <c r="J46" s="45">
        <f t="shared" si="5"/>
        <v>0</v>
      </c>
      <c r="K46" s="49" t="e">
        <f t="shared" si="6"/>
        <v>#DIV/0!</v>
      </c>
      <c r="L46" s="66">
        <f>L47</f>
        <v>0</v>
      </c>
      <c r="M46" s="45">
        <f t="shared" si="7"/>
        <v>0</v>
      </c>
      <c r="N46" s="49" t="e">
        <f t="shared" si="8"/>
        <v>#DIV/0!</v>
      </c>
      <c r="O46" s="17"/>
    </row>
    <row r="47" spans="1:15" s="28" customFormat="1" ht="18.75">
      <c r="A47" s="15" t="s">
        <v>134</v>
      </c>
      <c r="B47" s="25" t="s">
        <v>136</v>
      </c>
      <c r="C47" s="67">
        <v>0</v>
      </c>
      <c r="D47" s="67">
        <v>0</v>
      </c>
      <c r="E47" s="67"/>
      <c r="F47" s="49" t="e">
        <f t="shared" si="3"/>
        <v>#DIV/0!</v>
      </c>
      <c r="G47" s="45">
        <f t="shared" si="4"/>
        <v>0</v>
      </c>
      <c r="H47" s="49" t="e">
        <f t="shared" si="1"/>
        <v>#DIV/0!</v>
      </c>
      <c r="I47" s="67"/>
      <c r="J47" s="45">
        <f t="shared" si="5"/>
        <v>0</v>
      </c>
      <c r="K47" s="49" t="e">
        <f t="shared" si="6"/>
        <v>#DIV/0!</v>
      </c>
      <c r="L47" s="67"/>
      <c r="M47" s="45">
        <f t="shared" si="7"/>
        <v>0</v>
      </c>
      <c r="N47" s="49" t="e">
        <f t="shared" si="8"/>
        <v>#DIV/0!</v>
      </c>
      <c r="O47" s="27"/>
    </row>
    <row r="48" spans="1:15" s="18" customFormat="1" ht="32.25">
      <c r="A48" s="30" t="s">
        <v>229</v>
      </c>
      <c r="B48" s="31" t="s">
        <v>228</v>
      </c>
      <c r="C48" s="66">
        <f>C49+C50</f>
        <v>0</v>
      </c>
      <c r="D48" s="66">
        <f>D49+D50</f>
        <v>0</v>
      </c>
      <c r="E48" s="66">
        <f>E49+E50</f>
        <v>0</v>
      </c>
      <c r="F48" s="49" t="e">
        <f t="shared" si="3"/>
        <v>#DIV/0!</v>
      </c>
      <c r="G48" s="45">
        <f t="shared" si="4"/>
        <v>0</v>
      </c>
      <c r="H48" s="49" t="e">
        <f t="shared" si="1"/>
        <v>#DIV/0!</v>
      </c>
      <c r="I48" s="66">
        <f>I49+I50</f>
        <v>0</v>
      </c>
      <c r="J48" s="45">
        <f t="shared" si="5"/>
        <v>0</v>
      </c>
      <c r="K48" s="49" t="e">
        <f t="shared" si="6"/>
        <v>#DIV/0!</v>
      </c>
      <c r="L48" s="66">
        <f>L49+L50</f>
        <v>0</v>
      </c>
      <c r="M48" s="45">
        <f t="shared" si="7"/>
        <v>0</v>
      </c>
      <c r="N48" s="49" t="e">
        <f t="shared" si="8"/>
        <v>#DIV/0!</v>
      </c>
      <c r="O48" s="17"/>
    </row>
    <row r="49" spans="1:15" s="28" customFormat="1" ht="111">
      <c r="A49" s="15" t="s">
        <v>226</v>
      </c>
      <c r="B49" s="25" t="s">
        <v>230</v>
      </c>
      <c r="C49" s="67">
        <v>0</v>
      </c>
      <c r="D49" s="67">
        <v>0</v>
      </c>
      <c r="E49" s="67">
        <v>0</v>
      </c>
      <c r="F49" s="49" t="e">
        <f t="shared" si="3"/>
        <v>#DIV/0!</v>
      </c>
      <c r="G49" s="45">
        <f t="shared" si="4"/>
        <v>0</v>
      </c>
      <c r="H49" s="49" t="e">
        <f t="shared" si="1"/>
        <v>#DIV/0!</v>
      </c>
      <c r="I49" s="67">
        <v>0</v>
      </c>
      <c r="J49" s="45">
        <f t="shared" si="5"/>
        <v>0</v>
      </c>
      <c r="K49" s="49" t="e">
        <f t="shared" si="6"/>
        <v>#DIV/0!</v>
      </c>
      <c r="L49" s="67">
        <v>0</v>
      </c>
      <c r="M49" s="45">
        <f t="shared" si="7"/>
        <v>0</v>
      </c>
      <c r="N49" s="49" t="e">
        <f t="shared" si="8"/>
        <v>#DIV/0!</v>
      </c>
      <c r="O49" s="27"/>
    </row>
    <row r="50" spans="1:15" s="28" customFormat="1" ht="48">
      <c r="A50" s="15" t="s">
        <v>227</v>
      </c>
      <c r="B50" s="25" t="s">
        <v>231</v>
      </c>
      <c r="C50" s="67">
        <v>0</v>
      </c>
      <c r="D50" s="67">
        <v>0</v>
      </c>
      <c r="E50" s="67">
        <v>0</v>
      </c>
      <c r="F50" s="49" t="e">
        <f t="shared" si="3"/>
        <v>#DIV/0!</v>
      </c>
      <c r="G50" s="45">
        <f t="shared" si="4"/>
        <v>0</v>
      </c>
      <c r="H50" s="49" t="e">
        <f t="shared" si="1"/>
        <v>#DIV/0!</v>
      </c>
      <c r="I50" s="67">
        <v>0</v>
      </c>
      <c r="J50" s="45">
        <f t="shared" si="5"/>
        <v>0</v>
      </c>
      <c r="K50" s="49" t="e">
        <f t="shared" si="6"/>
        <v>#DIV/0!</v>
      </c>
      <c r="L50" s="67">
        <v>0</v>
      </c>
      <c r="M50" s="45">
        <f t="shared" si="7"/>
        <v>0</v>
      </c>
      <c r="N50" s="49" t="e">
        <f t="shared" si="8"/>
        <v>#DIV/0!</v>
      </c>
      <c r="O50" s="27"/>
    </row>
    <row r="51" spans="1:15" s="18" customFormat="1" ht="48">
      <c r="A51" s="16" t="s">
        <v>21</v>
      </c>
      <c r="B51" s="23" t="s">
        <v>7</v>
      </c>
      <c r="C51" s="65">
        <f>C54+C52+C60</f>
        <v>28777.300000000003</v>
      </c>
      <c r="D51" s="65">
        <f>D54+D52+D60</f>
        <v>24034</v>
      </c>
      <c r="E51" s="65">
        <f>E54+E52+E60</f>
        <v>21066</v>
      </c>
      <c r="F51" s="49">
        <f t="shared" si="3"/>
        <v>0.7320353195053044</v>
      </c>
      <c r="G51" s="45">
        <f t="shared" si="4"/>
        <v>-2968</v>
      </c>
      <c r="H51" s="49">
        <f t="shared" si="1"/>
        <v>0.8765082799367563</v>
      </c>
      <c r="I51" s="65">
        <f>I54+I52+I60</f>
        <v>21066</v>
      </c>
      <c r="J51" s="45">
        <f t="shared" si="5"/>
        <v>0</v>
      </c>
      <c r="K51" s="49">
        <f t="shared" si="6"/>
        <v>1</v>
      </c>
      <c r="L51" s="65">
        <f>L54+L52+L60</f>
        <v>21066</v>
      </c>
      <c r="M51" s="45">
        <f t="shared" si="7"/>
        <v>0</v>
      </c>
      <c r="N51" s="49">
        <f t="shared" si="8"/>
        <v>1</v>
      </c>
      <c r="O51" s="17"/>
    </row>
    <row r="52" spans="1:15" s="18" customFormat="1" ht="108.75" customHeight="1">
      <c r="A52" s="30" t="s">
        <v>101</v>
      </c>
      <c r="B52" s="31" t="s">
        <v>102</v>
      </c>
      <c r="C52" s="66">
        <f>C53</f>
        <v>22.7</v>
      </c>
      <c r="D52" s="66">
        <f aca="true" t="shared" si="18" ref="D52:I52">D53</f>
        <v>0</v>
      </c>
      <c r="E52" s="66">
        <f t="shared" si="18"/>
        <v>0</v>
      </c>
      <c r="F52" s="49">
        <f t="shared" si="3"/>
        <v>0</v>
      </c>
      <c r="G52" s="45">
        <f t="shared" si="4"/>
        <v>0</v>
      </c>
      <c r="H52" s="49" t="e">
        <f t="shared" si="1"/>
        <v>#DIV/0!</v>
      </c>
      <c r="I52" s="66">
        <f t="shared" si="18"/>
        <v>0</v>
      </c>
      <c r="J52" s="45">
        <f t="shared" si="5"/>
        <v>0</v>
      </c>
      <c r="K52" s="49" t="e">
        <f t="shared" si="6"/>
        <v>#DIV/0!</v>
      </c>
      <c r="L52" s="66">
        <f>L53</f>
        <v>0</v>
      </c>
      <c r="M52" s="45">
        <f t="shared" si="7"/>
        <v>0</v>
      </c>
      <c r="N52" s="49" t="e">
        <f t="shared" si="8"/>
        <v>#DIV/0!</v>
      </c>
      <c r="O52" s="17"/>
    </row>
    <row r="53" spans="1:15" s="18" customFormat="1" ht="99.75" customHeight="1">
      <c r="A53" s="15" t="s">
        <v>113</v>
      </c>
      <c r="B53" s="25" t="s">
        <v>103</v>
      </c>
      <c r="C53" s="67">
        <v>22.7</v>
      </c>
      <c r="D53" s="67">
        <v>0</v>
      </c>
      <c r="E53" s="67">
        <v>0</v>
      </c>
      <c r="F53" s="49">
        <f t="shared" si="3"/>
        <v>0</v>
      </c>
      <c r="G53" s="45">
        <f t="shared" si="4"/>
        <v>0</v>
      </c>
      <c r="H53" s="49" t="e">
        <f t="shared" si="1"/>
        <v>#DIV/0!</v>
      </c>
      <c r="I53" s="67">
        <v>0</v>
      </c>
      <c r="J53" s="45">
        <f t="shared" si="5"/>
        <v>0</v>
      </c>
      <c r="K53" s="49" t="e">
        <f t="shared" si="6"/>
        <v>#DIV/0!</v>
      </c>
      <c r="L53" s="67">
        <v>0</v>
      </c>
      <c r="M53" s="45">
        <f t="shared" si="7"/>
        <v>0</v>
      </c>
      <c r="N53" s="49" t="e">
        <f t="shared" si="8"/>
        <v>#DIV/0!</v>
      </c>
      <c r="O53" s="17"/>
    </row>
    <row r="54" spans="1:15" s="18" customFormat="1" ht="142.5">
      <c r="A54" s="30" t="s">
        <v>22</v>
      </c>
      <c r="B54" s="31" t="s">
        <v>67</v>
      </c>
      <c r="C54" s="66">
        <f>C55+C56+C57+C58+C59</f>
        <v>26551.9</v>
      </c>
      <c r="D54" s="66">
        <f>D55+D56+D57+D58+D59</f>
        <v>21272.3</v>
      </c>
      <c r="E54" s="66">
        <v>19964</v>
      </c>
      <c r="F54" s="49">
        <f t="shared" si="3"/>
        <v>0.7518859290672231</v>
      </c>
      <c r="G54" s="45">
        <f t="shared" si="4"/>
        <v>-1308.2999999999993</v>
      </c>
      <c r="H54" s="49">
        <f t="shared" si="1"/>
        <v>0.9384974826417454</v>
      </c>
      <c r="I54" s="66">
        <f>I55+I56+I57+I58+I59</f>
        <v>19964</v>
      </c>
      <c r="J54" s="45">
        <f t="shared" si="5"/>
        <v>0</v>
      </c>
      <c r="K54" s="49">
        <f t="shared" si="6"/>
        <v>1</v>
      </c>
      <c r="L54" s="66">
        <f>L55+L56+L57+L58+L59</f>
        <v>19964</v>
      </c>
      <c r="M54" s="45">
        <f t="shared" si="7"/>
        <v>0</v>
      </c>
      <c r="N54" s="49">
        <f t="shared" si="8"/>
        <v>1</v>
      </c>
      <c r="O54" s="17"/>
    </row>
    <row r="55" spans="1:15" s="28" customFormat="1" ht="158.25">
      <c r="A55" s="15" t="s">
        <v>162</v>
      </c>
      <c r="B55" s="25" t="s">
        <v>163</v>
      </c>
      <c r="C55" s="67">
        <v>21004.7</v>
      </c>
      <c r="D55" s="67">
        <v>18614.1</v>
      </c>
      <c r="E55" s="67">
        <v>17300</v>
      </c>
      <c r="F55" s="49">
        <f t="shared" si="3"/>
        <v>0.8236251886482548</v>
      </c>
      <c r="G55" s="45">
        <f t="shared" si="4"/>
        <v>-1314.0999999999985</v>
      </c>
      <c r="H55" s="49">
        <f t="shared" si="1"/>
        <v>0.929402979461806</v>
      </c>
      <c r="I55" s="67">
        <v>17300</v>
      </c>
      <c r="J55" s="45">
        <f t="shared" si="5"/>
        <v>0</v>
      </c>
      <c r="K55" s="49">
        <f t="shared" si="6"/>
        <v>1</v>
      </c>
      <c r="L55" s="67">
        <v>17300</v>
      </c>
      <c r="M55" s="45">
        <f t="shared" si="7"/>
        <v>0</v>
      </c>
      <c r="N55" s="49">
        <f t="shared" si="8"/>
        <v>1</v>
      </c>
      <c r="O55" s="27"/>
    </row>
    <row r="56" spans="1:15" s="28" customFormat="1" ht="126.75">
      <c r="A56" s="15" t="s">
        <v>114</v>
      </c>
      <c r="B56" s="25" t="s">
        <v>56</v>
      </c>
      <c r="C56" s="67">
        <v>2214.3</v>
      </c>
      <c r="D56" s="67">
        <v>632.7</v>
      </c>
      <c r="E56" s="67">
        <v>829</v>
      </c>
      <c r="F56" s="49">
        <f t="shared" si="3"/>
        <v>0.3743846813891523</v>
      </c>
      <c r="G56" s="45">
        <f t="shared" si="4"/>
        <v>196.29999999999995</v>
      </c>
      <c r="H56" s="49">
        <f t="shared" si="1"/>
        <v>1.3102576260470997</v>
      </c>
      <c r="I56" s="67">
        <v>829</v>
      </c>
      <c r="J56" s="45">
        <f t="shared" si="5"/>
        <v>0</v>
      </c>
      <c r="K56" s="49">
        <f t="shared" si="6"/>
        <v>1</v>
      </c>
      <c r="L56" s="67">
        <v>829</v>
      </c>
      <c r="M56" s="45">
        <f t="shared" si="7"/>
        <v>0</v>
      </c>
      <c r="N56" s="49">
        <f t="shared" si="8"/>
        <v>1</v>
      </c>
      <c r="O56" s="27"/>
    </row>
    <row r="57" spans="1:15" s="28" customFormat="1" ht="111">
      <c r="A57" s="15" t="s">
        <v>115</v>
      </c>
      <c r="B57" s="25" t="s">
        <v>57</v>
      </c>
      <c r="C57" s="67">
        <v>563.5</v>
      </c>
      <c r="D57" s="67">
        <v>5</v>
      </c>
      <c r="E57" s="67"/>
      <c r="F57" s="49">
        <f t="shared" si="3"/>
        <v>0</v>
      </c>
      <c r="G57" s="45">
        <f t="shared" si="4"/>
        <v>-5</v>
      </c>
      <c r="H57" s="49">
        <f t="shared" si="1"/>
        <v>0</v>
      </c>
      <c r="I57" s="67"/>
      <c r="J57" s="45">
        <f t="shared" si="5"/>
        <v>0</v>
      </c>
      <c r="K57" s="49" t="e">
        <f t="shared" si="6"/>
        <v>#DIV/0!</v>
      </c>
      <c r="L57" s="67"/>
      <c r="M57" s="45">
        <f t="shared" si="7"/>
        <v>0</v>
      </c>
      <c r="N57" s="49" t="e">
        <f t="shared" si="8"/>
        <v>#DIV/0!</v>
      </c>
      <c r="O57" s="27"/>
    </row>
    <row r="58" spans="1:15" s="28" customFormat="1" ht="63.75">
      <c r="A58" s="15" t="s">
        <v>116</v>
      </c>
      <c r="B58" s="25" t="s">
        <v>117</v>
      </c>
      <c r="C58" s="67">
        <v>2765.2</v>
      </c>
      <c r="D58" s="67">
        <v>2017.5</v>
      </c>
      <c r="E58" s="67">
        <v>1833</v>
      </c>
      <c r="F58" s="49">
        <f t="shared" si="3"/>
        <v>0.6628815275567771</v>
      </c>
      <c r="G58" s="45">
        <f t="shared" si="4"/>
        <v>-184.5</v>
      </c>
      <c r="H58" s="49">
        <f t="shared" si="1"/>
        <v>0.9085501858736059</v>
      </c>
      <c r="I58" s="67">
        <v>1833</v>
      </c>
      <c r="J58" s="45">
        <f t="shared" si="5"/>
        <v>0</v>
      </c>
      <c r="K58" s="49">
        <f t="shared" si="6"/>
        <v>1</v>
      </c>
      <c r="L58" s="67">
        <v>1833</v>
      </c>
      <c r="M58" s="45">
        <f t="shared" si="7"/>
        <v>0</v>
      </c>
      <c r="N58" s="49">
        <f t="shared" si="8"/>
        <v>1</v>
      </c>
      <c r="O58" s="27"/>
    </row>
    <row r="59" spans="1:15" s="28" customFormat="1" ht="237">
      <c r="A59" s="15" t="s">
        <v>232</v>
      </c>
      <c r="B59" s="25" t="s">
        <v>233</v>
      </c>
      <c r="C59" s="67">
        <v>4.2</v>
      </c>
      <c r="D59" s="67">
        <v>3</v>
      </c>
      <c r="E59" s="67">
        <v>2</v>
      </c>
      <c r="F59" s="49">
        <f t="shared" si="3"/>
        <v>0.47619047619047616</v>
      </c>
      <c r="G59" s="45">
        <f t="shared" si="4"/>
        <v>-1</v>
      </c>
      <c r="H59" s="49">
        <f t="shared" si="1"/>
        <v>0.6666666666666666</v>
      </c>
      <c r="I59" s="67">
        <v>2</v>
      </c>
      <c r="J59" s="45">
        <f t="shared" si="5"/>
        <v>0</v>
      </c>
      <c r="K59" s="49">
        <f t="shared" si="6"/>
        <v>1</v>
      </c>
      <c r="L59" s="67">
        <v>2</v>
      </c>
      <c r="M59" s="45">
        <f t="shared" si="7"/>
        <v>0</v>
      </c>
      <c r="N59" s="49">
        <f t="shared" si="8"/>
        <v>1</v>
      </c>
      <c r="O59" s="27"/>
    </row>
    <row r="60" spans="1:15" s="18" customFormat="1" ht="142.5">
      <c r="A60" s="30" t="s">
        <v>127</v>
      </c>
      <c r="B60" s="31" t="s">
        <v>129</v>
      </c>
      <c r="C60" s="66">
        <f>C61</f>
        <v>2202.7</v>
      </c>
      <c r="D60" s="66">
        <f>D61</f>
        <v>2761.7</v>
      </c>
      <c r="E60" s="66">
        <f>E61</f>
        <v>1102</v>
      </c>
      <c r="F60" s="49">
        <f t="shared" si="3"/>
        <v>0.5002950923866165</v>
      </c>
      <c r="G60" s="45">
        <f t="shared" si="4"/>
        <v>-1659.6999999999998</v>
      </c>
      <c r="H60" s="49">
        <f t="shared" si="1"/>
        <v>0.3990295832277221</v>
      </c>
      <c r="I60" s="66">
        <f>I61</f>
        <v>1102</v>
      </c>
      <c r="J60" s="45">
        <f t="shared" si="5"/>
        <v>0</v>
      </c>
      <c r="K60" s="49">
        <f t="shared" si="6"/>
        <v>1</v>
      </c>
      <c r="L60" s="66">
        <f>L61</f>
        <v>1102</v>
      </c>
      <c r="M60" s="45">
        <f t="shared" si="7"/>
        <v>0</v>
      </c>
      <c r="N60" s="49">
        <f t="shared" si="8"/>
        <v>1</v>
      </c>
      <c r="O60" s="17"/>
    </row>
    <row r="61" spans="1:15" s="28" customFormat="1" ht="126.75">
      <c r="A61" s="15" t="s">
        <v>128</v>
      </c>
      <c r="B61" s="25" t="s">
        <v>130</v>
      </c>
      <c r="C61" s="67">
        <v>2202.7</v>
      </c>
      <c r="D61" s="67">
        <v>2761.7</v>
      </c>
      <c r="E61" s="67">
        <v>1102</v>
      </c>
      <c r="F61" s="49">
        <f t="shared" si="3"/>
        <v>0.5002950923866165</v>
      </c>
      <c r="G61" s="45">
        <f t="shared" si="4"/>
        <v>-1659.6999999999998</v>
      </c>
      <c r="H61" s="49">
        <f t="shared" si="1"/>
        <v>0.3990295832277221</v>
      </c>
      <c r="I61" s="67">
        <v>1102</v>
      </c>
      <c r="J61" s="45">
        <f t="shared" si="5"/>
        <v>0</v>
      </c>
      <c r="K61" s="49">
        <f t="shared" si="6"/>
        <v>1</v>
      </c>
      <c r="L61" s="67">
        <v>1102</v>
      </c>
      <c r="M61" s="45">
        <f t="shared" si="7"/>
        <v>0</v>
      </c>
      <c r="N61" s="49">
        <f t="shared" si="8"/>
        <v>1</v>
      </c>
      <c r="O61" s="27"/>
    </row>
    <row r="62" spans="1:15" s="18" customFormat="1" ht="32.25">
      <c r="A62" s="16" t="s">
        <v>76</v>
      </c>
      <c r="B62" s="23" t="s">
        <v>8</v>
      </c>
      <c r="C62" s="65">
        <f>SUM(C63)</f>
        <v>18991</v>
      </c>
      <c r="D62" s="65">
        <f aca="true" t="shared" si="19" ref="D62:I62">SUM(D63)</f>
        <v>25414.100000000002</v>
      </c>
      <c r="E62" s="65">
        <f t="shared" si="19"/>
        <v>19325</v>
      </c>
      <c r="F62" s="49">
        <f t="shared" si="3"/>
        <v>1.017587278184403</v>
      </c>
      <c r="G62" s="45">
        <f t="shared" si="4"/>
        <v>-6089.100000000002</v>
      </c>
      <c r="H62" s="49">
        <f t="shared" si="1"/>
        <v>0.7604046572571919</v>
      </c>
      <c r="I62" s="65">
        <f t="shared" si="19"/>
        <v>20870</v>
      </c>
      <c r="J62" s="45">
        <f t="shared" si="5"/>
        <v>1545</v>
      </c>
      <c r="K62" s="49">
        <f t="shared" si="6"/>
        <v>1.079948253557568</v>
      </c>
      <c r="L62" s="65">
        <f>SUM(L63)</f>
        <v>22540</v>
      </c>
      <c r="M62" s="45">
        <f t="shared" si="7"/>
        <v>1670</v>
      </c>
      <c r="N62" s="49">
        <f t="shared" si="8"/>
        <v>1.0800191662673695</v>
      </c>
      <c r="O62" s="17"/>
    </row>
    <row r="63" spans="1:15" s="18" customFormat="1" ht="32.25">
      <c r="A63" s="30" t="s">
        <v>23</v>
      </c>
      <c r="B63" s="31" t="s">
        <v>3</v>
      </c>
      <c r="C63" s="66">
        <v>18991</v>
      </c>
      <c r="D63" s="66">
        <f>D64+D65+D66+D67+D68</f>
        <v>25414.100000000002</v>
      </c>
      <c r="E63" s="66">
        <f>E64+E65+E66+E67+E68</f>
        <v>19325</v>
      </c>
      <c r="F63" s="49">
        <f t="shared" si="3"/>
        <v>1.017587278184403</v>
      </c>
      <c r="G63" s="45">
        <f t="shared" si="4"/>
        <v>-6089.100000000002</v>
      </c>
      <c r="H63" s="49">
        <f t="shared" si="1"/>
        <v>0.7604046572571919</v>
      </c>
      <c r="I63" s="66">
        <f>I64+I65+I66+I67+I68</f>
        <v>20870</v>
      </c>
      <c r="J63" s="45">
        <f t="shared" si="5"/>
        <v>1545</v>
      </c>
      <c r="K63" s="49">
        <f t="shared" si="6"/>
        <v>1.079948253557568</v>
      </c>
      <c r="L63" s="66">
        <f>L64+L65+L66+L67+L68</f>
        <v>22540</v>
      </c>
      <c r="M63" s="45">
        <f t="shared" si="7"/>
        <v>1670</v>
      </c>
      <c r="N63" s="49">
        <f t="shared" si="8"/>
        <v>1.0800191662673695</v>
      </c>
      <c r="O63" s="17"/>
    </row>
    <row r="64" spans="1:15" s="28" customFormat="1" ht="48">
      <c r="A64" s="15" t="s">
        <v>65</v>
      </c>
      <c r="B64" s="25" t="s">
        <v>66</v>
      </c>
      <c r="C64" s="67">
        <v>239.8</v>
      </c>
      <c r="D64" s="67">
        <v>300.8</v>
      </c>
      <c r="E64" s="67">
        <v>232</v>
      </c>
      <c r="F64" s="49">
        <f t="shared" si="3"/>
        <v>0.9674728940783986</v>
      </c>
      <c r="G64" s="45">
        <f t="shared" si="4"/>
        <v>-68.80000000000001</v>
      </c>
      <c r="H64" s="49">
        <f t="shared" si="1"/>
        <v>0.7712765957446808</v>
      </c>
      <c r="I64" s="67">
        <v>251</v>
      </c>
      <c r="J64" s="45">
        <f t="shared" si="5"/>
        <v>19</v>
      </c>
      <c r="K64" s="49">
        <f t="shared" si="6"/>
        <v>1.081896551724138</v>
      </c>
      <c r="L64" s="67">
        <v>270</v>
      </c>
      <c r="M64" s="45">
        <f t="shared" si="7"/>
        <v>19</v>
      </c>
      <c r="N64" s="49">
        <f t="shared" si="8"/>
        <v>1.0756972111553784</v>
      </c>
      <c r="O64" s="27"/>
    </row>
    <row r="65" spans="1:15" s="28" customFormat="1" ht="48" hidden="1">
      <c r="A65" s="15" t="s">
        <v>83</v>
      </c>
      <c r="B65" s="25" t="s">
        <v>84</v>
      </c>
      <c r="C65" s="67"/>
      <c r="D65" s="67"/>
      <c r="E65" s="67"/>
      <c r="F65" s="49" t="e">
        <f t="shared" si="3"/>
        <v>#DIV/0!</v>
      </c>
      <c r="G65" s="45">
        <f t="shared" si="4"/>
        <v>0</v>
      </c>
      <c r="H65" s="49" t="e">
        <f t="shared" si="1"/>
        <v>#DIV/0!</v>
      </c>
      <c r="I65" s="67"/>
      <c r="J65" s="45">
        <f t="shared" si="5"/>
        <v>0</v>
      </c>
      <c r="K65" s="49" t="e">
        <f t="shared" si="6"/>
        <v>#DIV/0!</v>
      </c>
      <c r="L65" s="67"/>
      <c r="M65" s="45">
        <f t="shared" si="7"/>
        <v>0</v>
      </c>
      <c r="N65" s="49" t="e">
        <f t="shared" si="8"/>
        <v>#DIV/0!</v>
      </c>
      <c r="O65" s="27"/>
    </row>
    <row r="66" spans="1:15" s="28" customFormat="1" ht="32.25">
      <c r="A66" s="15" t="s">
        <v>85</v>
      </c>
      <c r="B66" s="25" t="s">
        <v>86</v>
      </c>
      <c r="C66" s="67">
        <v>-35.1</v>
      </c>
      <c r="D66" s="67">
        <v>332.9</v>
      </c>
      <c r="E66" s="67">
        <v>271</v>
      </c>
      <c r="F66" s="49">
        <f t="shared" si="3"/>
        <v>-7.72079772079772</v>
      </c>
      <c r="G66" s="45">
        <f t="shared" si="4"/>
        <v>-61.89999999999998</v>
      </c>
      <c r="H66" s="49">
        <f t="shared" si="1"/>
        <v>0.8140582757584861</v>
      </c>
      <c r="I66" s="67">
        <v>292</v>
      </c>
      <c r="J66" s="45">
        <f t="shared" si="5"/>
        <v>21</v>
      </c>
      <c r="K66" s="49">
        <f t="shared" si="6"/>
        <v>1.0774907749077491</v>
      </c>
      <c r="L66" s="67">
        <v>316</v>
      </c>
      <c r="M66" s="45">
        <f t="shared" si="7"/>
        <v>24</v>
      </c>
      <c r="N66" s="49">
        <f t="shared" si="8"/>
        <v>1.082191780821918</v>
      </c>
      <c r="O66" s="27"/>
    </row>
    <row r="67" spans="1:15" s="28" customFormat="1" ht="32.25">
      <c r="A67" s="15" t="s">
        <v>180</v>
      </c>
      <c r="B67" s="25" t="s">
        <v>181</v>
      </c>
      <c r="C67" s="67">
        <v>18605.7</v>
      </c>
      <c r="D67" s="67">
        <v>24616.4</v>
      </c>
      <c r="E67" s="67">
        <v>18687</v>
      </c>
      <c r="F67" s="49">
        <f t="shared" si="3"/>
        <v>1.0043696286621842</v>
      </c>
      <c r="G67" s="45">
        <f t="shared" si="4"/>
        <v>-5929.4000000000015</v>
      </c>
      <c r="H67" s="49">
        <f t="shared" si="1"/>
        <v>0.7591280609674851</v>
      </c>
      <c r="I67" s="67">
        <v>20181</v>
      </c>
      <c r="J67" s="45">
        <f t="shared" si="5"/>
        <v>1494</v>
      </c>
      <c r="K67" s="49">
        <f t="shared" si="6"/>
        <v>1.0799486273880237</v>
      </c>
      <c r="L67" s="67">
        <v>21796</v>
      </c>
      <c r="M67" s="45">
        <f t="shared" si="7"/>
        <v>1615</v>
      </c>
      <c r="N67" s="49">
        <f t="shared" si="8"/>
        <v>1.080025766810366</v>
      </c>
      <c r="O67" s="27"/>
    </row>
    <row r="68" spans="1:15" s="28" customFormat="1" ht="32.25">
      <c r="A68" s="15" t="s">
        <v>234</v>
      </c>
      <c r="B68" s="25" t="s">
        <v>235</v>
      </c>
      <c r="C68" s="67">
        <v>180.8</v>
      </c>
      <c r="D68" s="67">
        <v>164</v>
      </c>
      <c r="E68" s="67">
        <v>135</v>
      </c>
      <c r="F68" s="49">
        <f t="shared" si="3"/>
        <v>0.7466814159292035</v>
      </c>
      <c r="G68" s="45">
        <f t="shared" si="4"/>
        <v>-29</v>
      </c>
      <c r="H68" s="49">
        <f t="shared" si="1"/>
        <v>0.823170731707317</v>
      </c>
      <c r="I68" s="67">
        <v>146</v>
      </c>
      <c r="J68" s="45">
        <f t="shared" si="5"/>
        <v>11</v>
      </c>
      <c r="K68" s="49">
        <f t="shared" si="6"/>
        <v>1.0814814814814815</v>
      </c>
      <c r="L68" s="67">
        <v>158</v>
      </c>
      <c r="M68" s="45">
        <f t="shared" si="7"/>
        <v>12</v>
      </c>
      <c r="N68" s="49">
        <f t="shared" si="8"/>
        <v>1.082191780821918</v>
      </c>
      <c r="O68" s="27"/>
    </row>
    <row r="69" spans="1:15" s="34" customFormat="1" ht="48">
      <c r="A69" s="16" t="s">
        <v>24</v>
      </c>
      <c r="B69" s="23" t="s">
        <v>68</v>
      </c>
      <c r="C69" s="65">
        <f>C72+C70</f>
        <v>8482.6</v>
      </c>
      <c r="D69" s="65">
        <f>D72+D70</f>
        <v>3939.5</v>
      </c>
      <c r="E69" s="65">
        <f>E72+E70</f>
        <v>4694</v>
      </c>
      <c r="F69" s="49">
        <f t="shared" si="3"/>
        <v>0.5533680711102728</v>
      </c>
      <c r="G69" s="45">
        <f t="shared" si="4"/>
        <v>754.5</v>
      </c>
      <c r="H69" s="49">
        <f t="shared" si="1"/>
        <v>1.191521766721665</v>
      </c>
      <c r="I69" s="65">
        <f>I72+I70</f>
        <v>4694</v>
      </c>
      <c r="J69" s="45">
        <f t="shared" si="5"/>
        <v>0</v>
      </c>
      <c r="K69" s="49">
        <f t="shared" si="6"/>
        <v>1</v>
      </c>
      <c r="L69" s="65">
        <f>L72+L70</f>
        <v>4694</v>
      </c>
      <c r="M69" s="45">
        <f t="shared" si="7"/>
        <v>0</v>
      </c>
      <c r="N69" s="49">
        <f t="shared" si="8"/>
        <v>1</v>
      </c>
      <c r="O69" s="33"/>
    </row>
    <row r="70" spans="1:15" s="18" customFormat="1" ht="32.25">
      <c r="A70" s="30" t="s">
        <v>123</v>
      </c>
      <c r="B70" s="31" t="s">
        <v>124</v>
      </c>
      <c r="C70" s="66">
        <f>C71</f>
        <v>5791.2</v>
      </c>
      <c r="D70" s="66">
        <f aca="true" t="shared" si="20" ref="D70:I70">D71</f>
        <v>3492</v>
      </c>
      <c r="E70" s="66">
        <f t="shared" si="20"/>
        <v>4131</v>
      </c>
      <c r="F70" s="49">
        <f t="shared" si="3"/>
        <v>0.7133236634894322</v>
      </c>
      <c r="G70" s="45">
        <f t="shared" si="4"/>
        <v>639</v>
      </c>
      <c r="H70" s="49">
        <f t="shared" si="1"/>
        <v>1.1829896907216495</v>
      </c>
      <c r="I70" s="66">
        <f t="shared" si="20"/>
        <v>4131</v>
      </c>
      <c r="J70" s="45">
        <f t="shared" si="5"/>
        <v>0</v>
      </c>
      <c r="K70" s="49">
        <f t="shared" si="6"/>
        <v>1</v>
      </c>
      <c r="L70" s="66">
        <f>L71</f>
        <v>4131</v>
      </c>
      <c r="M70" s="45">
        <f t="shared" si="7"/>
        <v>0</v>
      </c>
      <c r="N70" s="49">
        <f t="shared" si="8"/>
        <v>1</v>
      </c>
      <c r="O70" s="17"/>
    </row>
    <row r="71" spans="1:15" s="28" customFormat="1" ht="48">
      <c r="A71" s="15" t="s">
        <v>125</v>
      </c>
      <c r="B71" s="25" t="s">
        <v>126</v>
      </c>
      <c r="C71" s="67">
        <v>5791.2</v>
      </c>
      <c r="D71" s="67">
        <v>3492</v>
      </c>
      <c r="E71" s="67">
        <v>4131</v>
      </c>
      <c r="F71" s="49">
        <f t="shared" si="3"/>
        <v>0.7133236634894322</v>
      </c>
      <c r="G71" s="45">
        <f t="shared" si="4"/>
        <v>639</v>
      </c>
      <c r="H71" s="49">
        <f t="shared" si="1"/>
        <v>1.1829896907216495</v>
      </c>
      <c r="I71" s="67">
        <v>4131</v>
      </c>
      <c r="J71" s="45">
        <f t="shared" si="5"/>
        <v>0</v>
      </c>
      <c r="K71" s="49">
        <f t="shared" si="6"/>
        <v>1</v>
      </c>
      <c r="L71" s="67">
        <v>4131</v>
      </c>
      <c r="M71" s="45">
        <f t="shared" si="7"/>
        <v>0</v>
      </c>
      <c r="N71" s="49">
        <f t="shared" si="8"/>
        <v>1</v>
      </c>
      <c r="O71" s="27"/>
    </row>
    <row r="72" spans="1:15" s="18" customFormat="1" ht="32.25">
      <c r="A72" s="30" t="s">
        <v>71</v>
      </c>
      <c r="B72" s="31" t="s">
        <v>72</v>
      </c>
      <c r="C72" s="66">
        <f>C74+C73</f>
        <v>2691.4</v>
      </c>
      <c r="D72" s="66">
        <f>D74+D73</f>
        <v>447.5</v>
      </c>
      <c r="E72" s="66">
        <f>E74+E73</f>
        <v>563</v>
      </c>
      <c r="F72" s="49">
        <f t="shared" si="3"/>
        <v>0.20918481087909638</v>
      </c>
      <c r="G72" s="45">
        <f t="shared" si="4"/>
        <v>115.5</v>
      </c>
      <c r="H72" s="49">
        <f t="shared" si="1"/>
        <v>1.2581005586592178</v>
      </c>
      <c r="I72" s="66">
        <f>I74+I73</f>
        <v>563</v>
      </c>
      <c r="J72" s="45">
        <f t="shared" si="5"/>
        <v>0</v>
      </c>
      <c r="K72" s="49">
        <f t="shared" si="6"/>
        <v>1</v>
      </c>
      <c r="L72" s="66">
        <f>L74+L73</f>
        <v>563</v>
      </c>
      <c r="M72" s="45">
        <f t="shared" si="7"/>
        <v>0</v>
      </c>
      <c r="N72" s="49">
        <f t="shared" si="8"/>
        <v>1</v>
      </c>
      <c r="O72" s="17"/>
    </row>
    <row r="73" spans="1:15" s="28" customFormat="1" ht="63.75">
      <c r="A73" s="15" t="s">
        <v>236</v>
      </c>
      <c r="B73" s="25" t="s">
        <v>237</v>
      </c>
      <c r="C73" s="67">
        <v>585.9</v>
      </c>
      <c r="D73" s="67">
        <v>259.4</v>
      </c>
      <c r="E73" s="67">
        <v>338</v>
      </c>
      <c r="F73" s="49">
        <f t="shared" si="3"/>
        <v>0.5768902543096092</v>
      </c>
      <c r="G73" s="45">
        <f t="shared" si="4"/>
        <v>78.60000000000002</v>
      </c>
      <c r="H73" s="49">
        <f t="shared" si="1"/>
        <v>1.3030069390902084</v>
      </c>
      <c r="I73" s="67">
        <v>338</v>
      </c>
      <c r="J73" s="45">
        <f t="shared" si="5"/>
        <v>0</v>
      </c>
      <c r="K73" s="49">
        <f t="shared" si="6"/>
        <v>1</v>
      </c>
      <c r="L73" s="67">
        <v>338</v>
      </c>
      <c r="M73" s="45">
        <f t="shared" si="7"/>
        <v>0</v>
      </c>
      <c r="N73" s="49">
        <f t="shared" si="8"/>
        <v>1</v>
      </c>
      <c r="O73" s="27"/>
    </row>
    <row r="74" spans="1:15" s="28" customFormat="1" ht="32.25">
      <c r="A74" s="15" t="s">
        <v>69</v>
      </c>
      <c r="B74" s="25" t="s">
        <v>70</v>
      </c>
      <c r="C74" s="67">
        <v>2105.5</v>
      </c>
      <c r="D74" s="67">
        <v>188.1</v>
      </c>
      <c r="E74" s="67">
        <v>225</v>
      </c>
      <c r="F74" s="49">
        <f t="shared" si="3"/>
        <v>0.10686297791498456</v>
      </c>
      <c r="G74" s="45">
        <f t="shared" si="4"/>
        <v>36.900000000000006</v>
      </c>
      <c r="H74" s="49">
        <f t="shared" si="1"/>
        <v>1.1961722488038278</v>
      </c>
      <c r="I74" s="67">
        <v>225</v>
      </c>
      <c r="J74" s="45">
        <f t="shared" si="5"/>
        <v>0</v>
      </c>
      <c r="K74" s="49">
        <f t="shared" si="6"/>
        <v>1</v>
      </c>
      <c r="L74" s="67">
        <v>225</v>
      </c>
      <c r="M74" s="45">
        <f t="shared" si="7"/>
        <v>0</v>
      </c>
      <c r="N74" s="49">
        <f t="shared" si="8"/>
        <v>1</v>
      </c>
      <c r="O74" s="27"/>
    </row>
    <row r="75" spans="1:15" s="34" customFormat="1" ht="32.25">
      <c r="A75" s="16" t="s">
        <v>25</v>
      </c>
      <c r="B75" s="23" t="s">
        <v>15</v>
      </c>
      <c r="C75" s="65">
        <f>C76+C79</f>
        <v>11537.800000000001</v>
      </c>
      <c r="D75" s="65">
        <f aca="true" t="shared" si="21" ref="D75:I75">D76+D79</f>
        <v>13953.6</v>
      </c>
      <c r="E75" s="65">
        <f t="shared" si="21"/>
        <v>10330</v>
      </c>
      <c r="F75" s="49">
        <f t="shared" si="3"/>
        <v>0.8953179982318985</v>
      </c>
      <c r="G75" s="45">
        <f aca="true" t="shared" si="22" ref="G75:G143">E75-D75</f>
        <v>-3623.6000000000004</v>
      </c>
      <c r="H75" s="49">
        <f t="shared" si="1"/>
        <v>0.7403107441807132</v>
      </c>
      <c r="I75" s="65">
        <f t="shared" si="21"/>
        <v>10330</v>
      </c>
      <c r="J75" s="45">
        <f aca="true" t="shared" si="23" ref="J75:J143">I75-E75</f>
        <v>0</v>
      </c>
      <c r="K75" s="49">
        <f aca="true" t="shared" si="24" ref="K75:K143">I75/E75</f>
        <v>1</v>
      </c>
      <c r="L75" s="65">
        <f>L76+L79</f>
        <v>10330</v>
      </c>
      <c r="M75" s="45">
        <f aca="true" t="shared" si="25" ref="M75:M143">L75-I75</f>
        <v>0</v>
      </c>
      <c r="N75" s="49">
        <f aca="true" t="shared" si="26" ref="N75:N143">L75/I75</f>
        <v>1</v>
      </c>
      <c r="O75" s="33"/>
    </row>
    <row r="76" spans="1:15" s="18" customFormat="1" ht="156" customHeight="1">
      <c r="A76" s="30" t="s">
        <v>77</v>
      </c>
      <c r="B76" s="31" t="s">
        <v>111</v>
      </c>
      <c r="C76" s="66">
        <f aca="true" t="shared" si="27" ref="C76:I76">C77+C78</f>
        <v>4984.6</v>
      </c>
      <c r="D76" s="66">
        <f t="shared" si="27"/>
        <v>4800</v>
      </c>
      <c r="E76" s="66">
        <f t="shared" si="27"/>
        <v>4820</v>
      </c>
      <c r="F76" s="49">
        <f t="shared" si="3"/>
        <v>0.96697829314288</v>
      </c>
      <c r="G76" s="45">
        <f t="shared" si="22"/>
        <v>20</v>
      </c>
      <c r="H76" s="49">
        <f t="shared" si="1"/>
        <v>1.0041666666666667</v>
      </c>
      <c r="I76" s="66">
        <f t="shared" si="27"/>
        <v>4820</v>
      </c>
      <c r="J76" s="45">
        <f t="shared" si="23"/>
        <v>0</v>
      </c>
      <c r="K76" s="49">
        <f t="shared" si="24"/>
        <v>1</v>
      </c>
      <c r="L76" s="66">
        <f>L77+L78</f>
        <v>4820</v>
      </c>
      <c r="M76" s="45">
        <f t="shared" si="25"/>
        <v>0</v>
      </c>
      <c r="N76" s="49">
        <f t="shared" si="26"/>
        <v>1</v>
      </c>
      <c r="O76" s="17"/>
    </row>
    <row r="77" spans="1:15" s="36" customFormat="1" ht="158.25">
      <c r="A77" s="15" t="s">
        <v>73</v>
      </c>
      <c r="B77" s="25" t="s">
        <v>58</v>
      </c>
      <c r="C77" s="67">
        <v>4984.6</v>
      </c>
      <c r="D77" s="67">
        <v>4800</v>
      </c>
      <c r="E77" s="67">
        <v>4820</v>
      </c>
      <c r="F77" s="49">
        <f t="shared" si="3"/>
        <v>0.96697829314288</v>
      </c>
      <c r="G77" s="45">
        <f t="shared" si="22"/>
        <v>20</v>
      </c>
      <c r="H77" s="49">
        <f t="shared" si="1"/>
        <v>1.0041666666666667</v>
      </c>
      <c r="I77" s="67">
        <v>4820</v>
      </c>
      <c r="J77" s="45">
        <f t="shared" si="23"/>
        <v>0</v>
      </c>
      <c r="K77" s="49">
        <f t="shared" si="24"/>
        <v>1</v>
      </c>
      <c r="L77" s="67">
        <v>4820</v>
      </c>
      <c r="M77" s="45">
        <f t="shared" si="25"/>
        <v>0</v>
      </c>
      <c r="N77" s="49">
        <f t="shared" si="26"/>
        <v>1</v>
      </c>
      <c r="O77" s="35"/>
    </row>
    <row r="78" spans="1:15" s="36" customFormat="1" ht="158.25">
      <c r="A78" s="15" t="s">
        <v>104</v>
      </c>
      <c r="B78" s="25" t="s">
        <v>105</v>
      </c>
      <c r="C78" s="67">
        <v>0</v>
      </c>
      <c r="D78" s="67">
        <v>0</v>
      </c>
      <c r="E78" s="67">
        <v>0</v>
      </c>
      <c r="F78" s="49" t="e">
        <f aca="true" t="shared" si="28" ref="F78:F143">E78/C78</f>
        <v>#DIV/0!</v>
      </c>
      <c r="G78" s="45">
        <f t="shared" si="22"/>
        <v>0</v>
      </c>
      <c r="H78" s="49" t="e">
        <f aca="true" t="shared" si="29" ref="H78:H143">E78/D78</f>
        <v>#DIV/0!</v>
      </c>
      <c r="I78" s="67">
        <v>0</v>
      </c>
      <c r="J78" s="45">
        <f t="shared" si="23"/>
        <v>0</v>
      </c>
      <c r="K78" s="49" t="e">
        <f t="shared" si="24"/>
        <v>#DIV/0!</v>
      </c>
      <c r="L78" s="67">
        <v>0</v>
      </c>
      <c r="M78" s="45">
        <f t="shared" si="25"/>
        <v>0</v>
      </c>
      <c r="N78" s="49" t="e">
        <f t="shared" si="26"/>
        <v>#DIV/0!</v>
      </c>
      <c r="O78" s="35"/>
    </row>
    <row r="79" spans="1:15" s="34" customFormat="1" ht="48">
      <c r="A79" s="30" t="s">
        <v>32</v>
      </c>
      <c r="B79" s="31" t="s">
        <v>106</v>
      </c>
      <c r="C79" s="66">
        <f>C80+C81+C82</f>
        <v>6553.200000000001</v>
      </c>
      <c r="D79" s="66">
        <f>D80+D81+D82</f>
        <v>9153.6</v>
      </c>
      <c r="E79" s="66">
        <f>E80+E81+E82</f>
        <v>5510</v>
      </c>
      <c r="F79" s="49">
        <f t="shared" si="28"/>
        <v>0.8408105963498748</v>
      </c>
      <c r="G79" s="45">
        <f t="shared" si="22"/>
        <v>-3643.6000000000004</v>
      </c>
      <c r="H79" s="49">
        <f t="shared" si="29"/>
        <v>0.6019489599720328</v>
      </c>
      <c r="I79" s="66">
        <f>I80+I81+I82</f>
        <v>5510</v>
      </c>
      <c r="J79" s="45">
        <f t="shared" si="23"/>
        <v>0</v>
      </c>
      <c r="K79" s="49">
        <f t="shared" si="24"/>
        <v>1</v>
      </c>
      <c r="L79" s="66">
        <f>L80+L81+L82</f>
        <v>5510</v>
      </c>
      <c r="M79" s="45">
        <f t="shared" si="25"/>
        <v>0</v>
      </c>
      <c r="N79" s="49">
        <f t="shared" si="26"/>
        <v>1</v>
      </c>
      <c r="O79" s="33"/>
    </row>
    <row r="80" spans="1:15" s="28" customFormat="1" ht="111">
      <c r="A80" s="15" t="s">
        <v>164</v>
      </c>
      <c r="B80" s="25" t="s">
        <v>165</v>
      </c>
      <c r="C80" s="67">
        <v>4450.8</v>
      </c>
      <c r="D80" s="67">
        <v>7961</v>
      </c>
      <c r="E80" s="67">
        <v>4451</v>
      </c>
      <c r="F80" s="49">
        <f t="shared" si="28"/>
        <v>1.000044935741889</v>
      </c>
      <c r="G80" s="45">
        <f t="shared" si="22"/>
        <v>-3510</v>
      </c>
      <c r="H80" s="49">
        <f t="shared" si="29"/>
        <v>0.5591006155005652</v>
      </c>
      <c r="I80" s="67">
        <v>4451</v>
      </c>
      <c r="J80" s="45">
        <f t="shared" si="23"/>
        <v>0</v>
      </c>
      <c r="K80" s="49">
        <f t="shared" si="24"/>
        <v>1</v>
      </c>
      <c r="L80" s="67">
        <v>4451</v>
      </c>
      <c r="M80" s="45">
        <f t="shared" si="25"/>
        <v>0</v>
      </c>
      <c r="N80" s="49">
        <f t="shared" si="26"/>
        <v>1</v>
      </c>
      <c r="O80" s="27"/>
    </row>
    <row r="81" spans="1:15" s="28" customFormat="1" ht="95.25">
      <c r="A81" s="15" t="s">
        <v>38</v>
      </c>
      <c r="B81" s="25" t="s">
        <v>64</v>
      </c>
      <c r="C81" s="67">
        <v>899.3</v>
      </c>
      <c r="D81" s="67">
        <v>702</v>
      </c>
      <c r="E81" s="67">
        <v>579</v>
      </c>
      <c r="F81" s="49">
        <f t="shared" si="28"/>
        <v>0.6438340931835873</v>
      </c>
      <c r="G81" s="45">
        <f t="shared" si="22"/>
        <v>-123</v>
      </c>
      <c r="H81" s="49">
        <f t="shared" si="29"/>
        <v>0.8247863247863247</v>
      </c>
      <c r="I81" s="67">
        <v>579</v>
      </c>
      <c r="J81" s="45">
        <f t="shared" si="23"/>
        <v>0</v>
      </c>
      <c r="K81" s="49">
        <f t="shared" si="24"/>
        <v>1</v>
      </c>
      <c r="L81" s="67">
        <v>579</v>
      </c>
      <c r="M81" s="45">
        <f t="shared" si="25"/>
        <v>0</v>
      </c>
      <c r="N81" s="49">
        <f t="shared" si="26"/>
        <v>1</v>
      </c>
      <c r="O81" s="27"/>
    </row>
    <row r="82" spans="1:15" s="28" customFormat="1" ht="174">
      <c r="A82" s="15" t="s">
        <v>182</v>
      </c>
      <c r="B82" s="25" t="s">
        <v>183</v>
      </c>
      <c r="C82" s="67">
        <v>1203.1</v>
      </c>
      <c r="D82" s="67">
        <v>490.6</v>
      </c>
      <c r="E82" s="67">
        <v>480</v>
      </c>
      <c r="F82" s="49">
        <f t="shared" si="28"/>
        <v>0.39896932923281525</v>
      </c>
      <c r="G82" s="45">
        <f t="shared" si="22"/>
        <v>-10.600000000000023</v>
      </c>
      <c r="H82" s="49">
        <f t="shared" si="29"/>
        <v>0.9783938035059111</v>
      </c>
      <c r="I82" s="67">
        <v>480</v>
      </c>
      <c r="J82" s="45">
        <f t="shared" si="23"/>
        <v>0</v>
      </c>
      <c r="K82" s="49">
        <f t="shared" si="24"/>
        <v>1</v>
      </c>
      <c r="L82" s="67">
        <v>480</v>
      </c>
      <c r="M82" s="45">
        <f t="shared" si="25"/>
        <v>0</v>
      </c>
      <c r="N82" s="49">
        <f t="shared" si="26"/>
        <v>1</v>
      </c>
      <c r="O82" s="27"/>
    </row>
    <row r="83" spans="1:15" s="28" customFormat="1" ht="32.25">
      <c r="A83" s="16" t="s">
        <v>37</v>
      </c>
      <c r="B83" s="23" t="s">
        <v>34</v>
      </c>
      <c r="C83" s="65">
        <f>C84+C85+C86+C88+C89+C92+C93+C94+C95+C96+C97+C98+C90+C91+C87+C99+C102+C104+C106+C107+C112</f>
        <v>4659.7</v>
      </c>
      <c r="D83" s="65">
        <f>D99+D100+D101+D102+D103+D104+D105+D107+D108+D109+D111+D112+D106+D110</f>
        <v>3687.7</v>
      </c>
      <c r="E83" s="65">
        <f>SUM(E84:E112)</f>
        <v>1887</v>
      </c>
      <c r="F83" s="49">
        <f t="shared" si="28"/>
        <v>0.40496169281284206</v>
      </c>
      <c r="G83" s="45">
        <f t="shared" si="22"/>
        <v>-1800.6999999999998</v>
      </c>
      <c r="H83" s="49">
        <f t="shared" si="29"/>
        <v>0.5117010602814763</v>
      </c>
      <c r="I83" s="65">
        <f>SUM(I84:I112)</f>
        <v>1132</v>
      </c>
      <c r="J83" s="45">
        <f t="shared" si="23"/>
        <v>-755</v>
      </c>
      <c r="K83" s="49">
        <f t="shared" si="24"/>
        <v>0.5998940116587176</v>
      </c>
      <c r="L83" s="65">
        <f>SUM(L84:L112)</f>
        <v>906</v>
      </c>
      <c r="M83" s="45">
        <f t="shared" si="25"/>
        <v>-226</v>
      </c>
      <c r="N83" s="49">
        <f t="shared" si="26"/>
        <v>0.8003533568904594</v>
      </c>
      <c r="O83" s="27"/>
    </row>
    <row r="84" spans="1:15" s="28" customFormat="1" ht="126.75">
      <c r="A84" s="15" t="s">
        <v>39</v>
      </c>
      <c r="B84" s="25" t="s">
        <v>107</v>
      </c>
      <c r="C84" s="67">
        <v>113.6</v>
      </c>
      <c r="D84" s="67">
        <v>0</v>
      </c>
      <c r="E84" s="67"/>
      <c r="F84" s="49">
        <f t="shared" si="28"/>
        <v>0</v>
      </c>
      <c r="G84" s="45">
        <f t="shared" si="22"/>
        <v>0</v>
      </c>
      <c r="H84" s="49" t="e">
        <f t="shared" si="29"/>
        <v>#DIV/0!</v>
      </c>
      <c r="I84" s="67"/>
      <c r="J84" s="45">
        <f t="shared" si="23"/>
        <v>0</v>
      </c>
      <c r="K84" s="49" t="e">
        <f t="shared" si="24"/>
        <v>#DIV/0!</v>
      </c>
      <c r="L84" s="67"/>
      <c r="M84" s="45">
        <f t="shared" si="25"/>
        <v>0</v>
      </c>
      <c r="N84" s="49" t="e">
        <f t="shared" si="26"/>
        <v>#DIV/0!</v>
      </c>
      <c r="O84" s="27"/>
    </row>
    <row r="85" spans="1:15" s="28" customFormat="1" ht="95.25">
      <c r="A85" s="15" t="s">
        <v>40</v>
      </c>
      <c r="B85" s="25" t="s">
        <v>45</v>
      </c>
      <c r="C85" s="67">
        <v>34</v>
      </c>
      <c r="D85" s="67">
        <v>0</v>
      </c>
      <c r="E85" s="67"/>
      <c r="F85" s="49">
        <f t="shared" si="28"/>
        <v>0</v>
      </c>
      <c r="G85" s="45">
        <f t="shared" si="22"/>
        <v>0</v>
      </c>
      <c r="H85" s="49" t="e">
        <f t="shared" si="29"/>
        <v>#DIV/0!</v>
      </c>
      <c r="I85" s="67"/>
      <c r="J85" s="45">
        <f t="shared" si="23"/>
        <v>0</v>
      </c>
      <c r="K85" s="49" t="e">
        <f t="shared" si="24"/>
        <v>#DIV/0!</v>
      </c>
      <c r="L85" s="67"/>
      <c r="M85" s="45">
        <f t="shared" si="25"/>
        <v>0</v>
      </c>
      <c r="N85" s="49" t="e">
        <f t="shared" si="26"/>
        <v>#DIV/0!</v>
      </c>
      <c r="O85" s="27"/>
    </row>
    <row r="86" spans="1:15" s="28" customFormat="1" ht="95.25">
      <c r="A86" s="15" t="s">
        <v>36</v>
      </c>
      <c r="B86" s="25" t="s">
        <v>35</v>
      </c>
      <c r="C86" s="67">
        <v>10</v>
      </c>
      <c r="D86" s="67">
        <v>0</v>
      </c>
      <c r="E86" s="67"/>
      <c r="F86" s="49">
        <f t="shared" si="28"/>
        <v>0</v>
      </c>
      <c r="G86" s="45">
        <f t="shared" si="22"/>
        <v>0</v>
      </c>
      <c r="H86" s="49" t="e">
        <f t="shared" si="29"/>
        <v>#DIV/0!</v>
      </c>
      <c r="I86" s="67"/>
      <c r="J86" s="45">
        <f t="shared" si="23"/>
        <v>0</v>
      </c>
      <c r="K86" s="49" t="e">
        <f t="shared" si="24"/>
        <v>#DIV/0!</v>
      </c>
      <c r="L86" s="67"/>
      <c r="M86" s="45">
        <f t="shared" si="25"/>
        <v>0</v>
      </c>
      <c r="N86" s="49" t="e">
        <f t="shared" si="26"/>
        <v>#DIV/0!</v>
      </c>
      <c r="O86" s="27"/>
    </row>
    <row r="87" spans="1:15" s="28" customFormat="1" ht="95.25">
      <c r="A87" s="15" t="s">
        <v>238</v>
      </c>
      <c r="B87" s="25" t="s">
        <v>239</v>
      </c>
      <c r="C87" s="67">
        <v>5.5</v>
      </c>
      <c r="D87" s="67">
        <v>0</v>
      </c>
      <c r="E87" s="67"/>
      <c r="F87" s="49">
        <f t="shared" si="28"/>
        <v>0</v>
      </c>
      <c r="G87" s="45">
        <f t="shared" si="22"/>
        <v>0</v>
      </c>
      <c r="H87" s="49" t="e">
        <f t="shared" si="29"/>
        <v>#DIV/0!</v>
      </c>
      <c r="I87" s="67"/>
      <c r="J87" s="45">
        <f t="shared" si="23"/>
        <v>0</v>
      </c>
      <c r="K87" s="49" t="e">
        <f t="shared" si="24"/>
        <v>#DIV/0!</v>
      </c>
      <c r="L87" s="67"/>
      <c r="M87" s="45">
        <f t="shared" si="25"/>
        <v>0</v>
      </c>
      <c r="N87" s="49" t="e">
        <f t="shared" si="26"/>
        <v>#DIV/0!</v>
      </c>
      <c r="O87" s="27"/>
    </row>
    <row r="88" spans="1:15" s="28" customFormat="1" ht="79.5">
      <c r="A88" s="15" t="s">
        <v>194</v>
      </c>
      <c r="B88" s="25" t="s">
        <v>195</v>
      </c>
      <c r="C88" s="67">
        <v>0</v>
      </c>
      <c r="D88" s="67">
        <v>0</v>
      </c>
      <c r="E88" s="67"/>
      <c r="F88" s="49" t="e">
        <f t="shared" si="28"/>
        <v>#DIV/0!</v>
      </c>
      <c r="G88" s="45">
        <f t="shared" si="22"/>
        <v>0</v>
      </c>
      <c r="H88" s="49" t="e">
        <f t="shared" si="29"/>
        <v>#DIV/0!</v>
      </c>
      <c r="I88" s="67"/>
      <c r="J88" s="45">
        <f t="shared" si="23"/>
        <v>0</v>
      </c>
      <c r="K88" s="49" t="e">
        <f t="shared" si="24"/>
        <v>#DIV/0!</v>
      </c>
      <c r="L88" s="67"/>
      <c r="M88" s="45">
        <f t="shared" si="25"/>
        <v>0</v>
      </c>
      <c r="N88" s="49" t="e">
        <f t="shared" si="26"/>
        <v>#DIV/0!</v>
      </c>
      <c r="O88" s="27"/>
    </row>
    <row r="89" spans="1:15" s="28" customFormat="1" ht="69.75" customHeight="1">
      <c r="A89" s="15" t="s">
        <v>41</v>
      </c>
      <c r="B89" s="25" t="s">
        <v>108</v>
      </c>
      <c r="C89" s="67">
        <v>244.3</v>
      </c>
      <c r="D89" s="67">
        <v>0</v>
      </c>
      <c r="E89" s="67"/>
      <c r="F89" s="49">
        <f t="shared" si="28"/>
        <v>0</v>
      </c>
      <c r="G89" s="45">
        <f t="shared" si="22"/>
        <v>0</v>
      </c>
      <c r="H89" s="49" t="e">
        <f t="shared" si="29"/>
        <v>#DIV/0!</v>
      </c>
      <c r="I89" s="67"/>
      <c r="J89" s="45">
        <f t="shared" si="23"/>
        <v>0</v>
      </c>
      <c r="K89" s="49" t="e">
        <f t="shared" si="24"/>
        <v>#DIV/0!</v>
      </c>
      <c r="L89" s="67"/>
      <c r="M89" s="45">
        <f t="shared" si="25"/>
        <v>0</v>
      </c>
      <c r="N89" s="49" t="e">
        <f t="shared" si="26"/>
        <v>#DIV/0!</v>
      </c>
      <c r="O89" s="27"/>
    </row>
    <row r="90" spans="1:15" s="28" customFormat="1" ht="63.75">
      <c r="A90" s="15" t="s">
        <v>196</v>
      </c>
      <c r="B90" s="25" t="s">
        <v>197</v>
      </c>
      <c r="C90" s="67">
        <v>0</v>
      </c>
      <c r="D90" s="67">
        <v>0</v>
      </c>
      <c r="E90" s="67"/>
      <c r="F90" s="49" t="e">
        <f t="shared" si="28"/>
        <v>#DIV/0!</v>
      </c>
      <c r="G90" s="45">
        <f t="shared" si="22"/>
        <v>0</v>
      </c>
      <c r="H90" s="49" t="e">
        <f t="shared" si="29"/>
        <v>#DIV/0!</v>
      </c>
      <c r="I90" s="67"/>
      <c r="J90" s="45">
        <f t="shared" si="23"/>
        <v>0</v>
      </c>
      <c r="K90" s="49" t="e">
        <f t="shared" si="24"/>
        <v>#DIV/0!</v>
      </c>
      <c r="L90" s="67"/>
      <c r="M90" s="45">
        <f t="shared" si="25"/>
        <v>0</v>
      </c>
      <c r="N90" s="49" t="e">
        <f t="shared" si="26"/>
        <v>#DIV/0!</v>
      </c>
      <c r="O90" s="27"/>
    </row>
    <row r="91" spans="1:15" s="28" customFormat="1" ht="48">
      <c r="A91" s="15" t="s">
        <v>198</v>
      </c>
      <c r="B91" s="25" t="s">
        <v>199</v>
      </c>
      <c r="C91" s="67">
        <v>0</v>
      </c>
      <c r="D91" s="67">
        <v>0</v>
      </c>
      <c r="E91" s="67"/>
      <c r="F91" s="49" t="e">
        <f t="shared" si="28"/>
        <v>#DIV/0!</v>
      </c>
      <c r="G91" s="45">
        <f t="shared" si="22"/>
        <v>0</v>
      </c>
      <c r="H91" s="49" t="e">
        <f t="shared" si="29"/>
        <v>#DIV/0!</v>
      </c>
      <c r="I91" s="67"/>
      <c r="J91" s="45">
        <f t="shared" si="23"/>
        <v>0</v>
      </c>
      <c r="K91" s="49" t="e">
        <f t="shared" si="24"/>
        <v>#DIV/0!</v>
      </c>
      <c r="L91" s="67"/>
      <c r="M91" s="45">
        <f t="shared" si="25"/>
        <v>0</v>
      </c>
      <c r="N91" s="49" t="e">
        <f t="shared" si="26"/>
        <v>#DIV/0!</v>
      </c>
      <c r="O91" s="27"/>
    </row>
    <row r="92" spans="1:15" s="28" customFormat="1" ht="48">
      <c r="A92" s="15" t="s">
        <v>44</v>
      </c>
      <c r="B92" s="25" t="s">
        <v>46</v>
      </c>
      <c r="C92" s="67">
        <v>41</v>
      </c>
      <c r="D92" s="67">
        <v>0</v>
      </c>
      <c r="E92" s="67"/>
      <c r="F92" s="49">
        <f t="shared" si="28"/>
        <v>0</v>
      </c>
      <c r="G92" s="45">
        <f t="shared" si="22"/>
        <v>0</v>
      </c>
      <c r="H92" s="49" t="e">
        <f t="shared" si="29"/>
        <v>#DIV/0!</v>
      </c>
      <c r="I92" s="67"/>
      <c r="J92" s="45">
        <f t="shared" si="23"/>
        <v>0</v>
      </c>
      <c r="K92" s="49" t="e">
        <f t="shared" si="24"/>
        <v>#DIV/0!</v>
      </c>
      <c r="L92" s="67"/>
      <c r="M92" s="45">
        <f t="shared" si="25"/>
        <v>0</v>
      </c>
      <c r="N92" s="49" t="e">
        <f t="shared" si="26"/>
        <v>#DIV/0!</v>
      </c>
      <c r="O92" s="27"/>
    </row>
    <row r="93" spans="1:15" s="28" customFormat="1" ht="32.25">
      <c r="A93" s="15" t="s">
        <v>42</v>
      </c>
      <c r="B93" s="25" t="s">
        <v>47</v>
      </c>
      <c r="C93" s="67">
        <v>539.5</v>
      </c>
      <c r="D93" s="67">
        <v>0</v>
      </c>
      <c r="E93" s="67"/>
      <c r="F93" s="49">
        <f t="shared" si="28"/>
        <v>0</v>
      </c>
      <c r="G93" s="45">
        <f t="shared" si="22"/>
        <v>0</v>
      </c>
      <c r="H93" s="49" t="e">
        <f t="shared" si="29"/>
        <v>#DIV/0!</v>
      </c>
      <c r="I93" s="67"/>
      <c r="J93" s="45">
        <f t="shared" si="23"/>
        <v>0</v>
      </c>
      <c r="K93" s="49" t="e">
        <f t="shared" si="24"/>
        <v>#DIV/0!</v>
      </c>
      <c r="L93" s="67"/>
      <c r="M93" s="45">
        <f t="shared" si="25"/>
        <v>0</v>
      </c>
      <c r="N93" s="49" t="e">
        <f t="shared" si="26"/>
        <v>#DIV/0!</v>
      </c>
      <c r="O93" s="27"/>
    </row>
    <row r="94" spans="1:15" s="28" customFormat="1" ht="95.25">
      <c r="A94" s="15" t="s">
        <v>43</v>
      </c>
      <c r="B94" s="25" t="s">
        <v>48</v>
      </c>
      <c r="C94" s="67">
        <v>17</v>
      </c>
      <c r="D94" s="67">
        <v>0</v>
      </c>
      <c r="E94" s="67"/>
      <c r="F94" s="49">
        <f t="shared" si="28"/>
        <v>0</v>
      </c>
      <c r="G94" s="45">
        <f t="shared" si="22"/>
        <v>0</v>
      </c>
      <c r="H94" s="49" t="e">
        <f t="shared" si="29"/>
        <v>#DIV/0!</v>
      </c>
      <c r="I94" s="67"/>
      <c r="J94" s="45">
        <f t="shared" si="23"/>
        <v>0</v>
      </c>
      <c r="K94" s="49" t="e">
        <f t="shared" si="24"/>
        <v>#DIV/0!</v>
      </c>
      <c r="L94" s="67"/>
      <c r="M94" s="45">
        <f t="shared" si="25"/>
        <v>0</v>
      </c>
      <c r="N94" s="49" t="e">
        <f t="shared" si="26"/>
        <v>#DIV/0!</v>
      </c>
      <c r="O94" s="27"/>
    </row>
    <row r="95" spans="1:15" s="28" customFormat="1" ht="113.25" customHeight="1">
      <c r="A95" s="15" t="s">
        <v>95</v>
      </c>
      <c r="B95" s="25" t="s">
        <v>109</v>
      </c>
      <c r="C95" s="67">
        <v>421.1</v>
      </c>
      <c r="D95" s="67">
        <v>0</v>
      </c>
      <c r="E95" s="67"/>
      <c r="F95" s="49">
        <f t="shared" si="28"/>
        <v>0</v>
      </c>
      <c r="G95" s="45">
        <f t="shared" si="22"/>
        <v>0</v>
      </c>
      <c r="H95" s="49" t="e">
        <f t="shared" si="29"/>
        <v>#DIV/0!</v>
      </c>
      <c r="I95" s="67"/>
      <c r="J95" s="45">
        <f t="shared" si="23"/>
        <v>0</v>
      </c>
      <c r="K95" s="49" t="e">
        <f t="shared" si="24"/>
        <v>#DIV/0!</v>
      </c>
      <c r="L95" s="67"/>
      <c r="M95" s="45">
        <f t="shared" si="25"/>
        <v>0</v>
      </c>
      <c r="N95" s="49" t="e">
        <f t="shared" si="26"/>
        <v>#DIV/0!</v>
      </c>
      <c r="O95" s="27"/>
    </row>
    <row r="96" spans="1:15" s="28" customFormat="1" ht="68.25" customHeight="1">
      <c r="A96" s="15" t="s">
        <v>166</v>
      </c>
      <c r="B96" s="25" t="s">
        <v>167</v>
      </c>
      <c r="C96" s="67">
        <v>28.5</v>
      </c>
      <c r="D96" s="67">
        <v>0</v>
      </c>
      <c r="E96" s="67"/>
      <c r="F96" s="49">
        <f t="shared" si="28"/>
        <v>0</v>
      </c>
      <c r="G96" s="45">
        <f t="shared" si="22"/>
        <v>0</v>
      </c>
      <c r="H96" s="49" t="e">
        <f t="shared" si="29"/>
        <v>#DIV/0!</v>
      </c>
      <c r="I96" s="67"/>
      <c r="J96" s="45">
        <f t="shared" si="23"/>
        <v>0</v>
      </c>
      <c r="K96" s="49" t="e">
        <f t="shared" si="24"/>
        <v>#DIV/0!</v>
      </c>
      <c r="L96" s="67"/>
      <c r="M96" s="45">
        <f t="shared" si="25"/>
        <v>0</v>
      </c>
      <c r="N96" s="49" t="e">
        <f t="shared" si="26"/>
        <v>#DIV/0!</v>
      </c>
      <c r="O96" s="27"/>
    </row>
    <row r="97" spans="1:15" s="28" customFormat="1" ht="120" customHeight="1">
      <c r="A97" s="15" t="s">
        <v>159</v>
      </c>
      <c r="B97" s="25" t="s">
        <v>160</v>
      </c>
      <c r="C97" s="67">
        <v>514.5</v>
      </c>
      <c r="D97" s="67">
        <v>0</v>
      </c>
      <c r="E97" s="67"/>
      <c r="F97" s="49">
        <f t="shared" si="28"/>
        <v>0</v>
      </c>
      <c r="G97" s="45">
        <f t="shared" si="22"/>
        <v>0</v>
      </c>
      <c r="H97" s="49" t="e">
        <f t="shared" si="29"/>
        <v>#DIV/0!</v>
      </c>
      <c r="I97" s="67"/>
      <c r="J97" s="45">
        <f t="shared" si="23"/>
        <v>0</v>
      </c>
      <c r="K97" s="49" t="e">
        <f t="shared" si="24"/>
        <v>#DIV/0!</v>
      </c>
      <c r="L97" s="67"/>
      <c r="M97" s="45">
        <f t="shared" si="25"/>
        <v>0</v>
      </c>
      <c r="N97" s="49" t="e">
        <f t="shared" si="26"/>
        <v>#DIV/0!</v>
      </c>
      <c r="O97" s="27"/>
    </row>
    <row r="98" spans="1:15" s="28" customFormat="1" ht="63.75">
      <c r="A98" s="15" t="s">
        <v>33</v>
      </c>
      <c r="B98" s="25" t="s">
        <v>74</v>
      </c>
      <c r="C98" s="67">
        <v>2690.7</v>
      </c>
      <c r="D98" s="67">
        <v>0</v>
      </c>
      <c r="E98" s="67"/>
      <c r="F98" s="49">
        <f t="shared" si="28"/>
        <v>0</v>
      </c>
      <c r="G98" s="45">
        <f t="shared" si="22"/>
        <v>0</v>
      </c>
      <c r="H98" s="49" t="e">
        <f t="shared" si="29"/>
        <v>#DIV/0!</v>
      </c>
      <c r="I98" s="67"/>
      <c r="J98" s="45">
        <f t="shared" si="23"/>
        <v>0</v>
      </c>
      <c r="K98" s="49" t="e">
        <f t="shared" si="24"/>
        <v>#DIV/0!</v>
      </c>
      <c r="L98" s="67"/>
      <c r="M98" s="45">
        <f t="shared" si="25"/>
        <v>0</v>
      </c>
      <c r="N98" s="49" t="e">
        <f t="shared" si="26"/>
        <v>#DIV/0!</v>
      </c>
      <c r="O98" s="27"/>
    </row>
    <row r="99" spans="1:15" s="28" customFormat="1" ht="144.75" customHeight="1">
      <c r="A99" s="15" t="s">
        <v>265</v>
      </c>
      <c r="B99" s="25" t="s">
        <v>264</v>
      </c>
      <c r="C99" s="67">
        <v>0</v>
      </c>
      <c r="D99" s="67">
        <v>0.9</v>
      </c>
      <c r="E99" s="67">
        <v>0</v>
      </c>
      <c r="F99" s="49" t="e">
        <f t="shared" si="28"/>
        <v>#DIV/0!</v>
      </c>
      <c r="G99" s="45">
        <f t="shared" si="22"/>
        <v>-0.9</v>
      </c>
      <c r="H99" s="49">
        <f t="shared" si="29"/>
        <v>0</v>
      </c>
      <c r="I99" s="67">
        <v>0</v>
      </c>
      <c r="J99" s="45">
        <f t="shared" si="23"/>
        <v>0</v>
      </c>
      <c r="K99" s="49" t="e">
        <f t="shared" si="24"/>
        <v>#DIV/0!</v>
      </c>
      <c r="L99" s="67">
        <v>0</v>
      </c>
      <c r="M99" s="45">
        <f t="shared" si="25"/>
        <v>0</v>
      </c>
      <c r="N99" s="49" t="e">
        <f t="shared" si="26"/>
        <v>#DIV/0!</v>
      </c>
      <c r="O99" s="27"/>
    </row>
    <row r="100" spans="1:15" s="28" customFormat="1" ht="72" customHeight="1">
      <c r="A100" s="15" t="s">
        <v>293</v>
      </c>
      <c r="B100" s="25" t="s">
        <v>294</v>
      </c>
      <c r="C100" s="67">
        <v>0</v>
      </c>
      <c r="D100" s="67">
        <v>11.5</v>
      </c>
      <c r="E100" s="67">
        <v>5.2</v>
      </c>
      <c r="F100" s="49" t="e">
        <f t="shared" si="28"/>
        <v>#DIV/0!</v>
      </c>
      <c r="G100" s="45">
        <f t="shared" si="22"/>
        <v>-6.3</v>
      </c>
      <c r="H100" s="49">
        <f t="shared" si="29"/>
        <v>0.45217391304347826</v>
      </c>
      <c r="I100" s="67">
        <v>3.1</v>
      </c>
      <c r="J100" s="45">
        <f t="shared" si="23"/>
        <v>-2.1</v>
      </c>
      <c r="K100" s="49"/>
      <c r="L100" s="67">
        <v>2.5</v>
      </c>
      <c r="M100" s="45">
        <f t="shared" si="25"/>
        <v>-0.6000000000000001</v>
      </c>
      <c r="N100" s="49">
        <f t="shared" si="26"/>
        <v>0.8064516129032258</v>
      </c>
      <c r="O100" s="27"/>
    </row>
    <row r="101" spans="1:15" s="28" customFormat="1" ht="65.25" customHeight="1">
      <c r="A101" s="15" t="s">
        <v>295</v>
      </c>
      <c r="B101" s="25" t="s">
        <v>296</v>
      </c>
      <c r="C101" s="67">
        <v>0</v>
      </c>
      <c r="D101" s="67">
        <v>13.5</v>
      </c>
      <c r="E101" s="67">
        <v>6.2</v>
      </c>
      <c r="F101" s="49" t="e">
        <f t="shared" si="28"/>
        <v>#DIV/0!</v>
      </c>
      <c r="G101" s="45">
        <f t="shared" si="22"/>
        <v>-7.3</v>
      </c>
      <c r="H101" s="49">
        <f t="shared" si="29"/>
        <v>0.45925925925925926</v>
      </c>
      <c r="I101" s="67">
        <v>3.7</v>
      </c>
      <c r="J101" s="45">
        <f t="shared" si="23"/>
        <v>-2.5</v>
      </c>
      <c r="K101" s="49"/>
      <c r="L101" s="67">
        <v>2</v>
      </c>
      <c r="M101" s="45">
        <f t="shared" si="25"/>
        <v>-1.7000000000000002</v>
      </c>
      <c r="N101" s="49">
        <f t="shared" si="26"/>
        <v>0.5405405405405405</v>
      </c>
      <c r="O101" s="27"/>
    </row>
    <row r="102" spans="1:15" s="28" customFormat="1" ht="134.25" customHeight="1">
      <c r="A102" s="15" t="s">
        <v>266</v>
      </c>
      <c r="B102" s="25" t="s">
        <v>267</v>
      </c>
      <c r="C102" s="67">
        <v>0</v>
      </c>
      <c r="D102" s="67">
        <v>11.5</v>
      </c>
      <c r="E102" s="67">
        <v>5.2</v>
      </c>
      <c r="F102" s="49" t="e">
        <f t="shared" si="28"/>
        <v>#DIV/0!</v>
      </c>
      <c r="G102" s="45">
        <f t="shared" si="22"/>
        <v>-6.3</v>
      </c>
      <c r="H102" s="49">
        <f t="shared" si="29"/>
        <v>0.45217391304347826</v>
      </c>
      <c r="I102" s="67">
        <v>3.2</v>
      </c>
      <c r="J102" s="45">
        <f t="shared" si="23"/>
        <v>-2</v>
      </c>
      <c r="K102" s="49">
        <f t="shared" si="24"/>
        <v>0.6153846153846154</v>
      </c>
      <c r="L102" s="67">
        <v>2.5</v>
      </c>
      <c r="M102" s="45">
        <f t="shared" si="25"/>
        <v>-0.7000000000000002</v>
      </c>
      <c r="N102" s="49">
        <f t="shared" si="26"/>
        <v>0.78125</v>
      </c>
      <c r="O102" s="27"/>
    </row>
    <row r="103" spans="1:15" s="28" customFormat="1" ht="90" customHeight="1">
      <c r="A103" s="15" t="s">
        <v>297</v>
      </c>
      <c r="B103" s="25" t="s">
        <v>298</v>
      </c>
      <c r="C103" s="67">
        <v>0</v>
      </c>
      <c r="D103" s="67">
        <v>7.3</v>
      </c>
      <c r="E103" s="67">
        <v>3.1</v>
      </c>
      <c r="F103" s="49" t="e">
        <f>E103/C103</f>
        <v>#DIV/0!</v>
      </c>
      <c r="G103" s="45">
        <f>E103-D103</f>
        <v>-4.199999999999999</v>
      </c>
      <c r="H103" s="49">
        <f>E103/D103</f>
        <v>0.4246575342465754</v>
      </c>
      <c r="I103" s="67">
        <v>1.9</v>
      </c>
      <c r="J103" s="45">
        <f>I103-E103</f>
        <v>-1.2000000000000002</v>
      </c>
      <c r="K103" s="49">
        <f>I103/E103</f>
        <v>0.6129032258064515</v>
      </c>
      <c r="L103" s="67">
        <v>1.5</v>
      </c>
      <c r="M103" s="45">
        <f>L103-I103</f>
        <v>-0.3999999999999999</v>
      </c>
      <c r="N103" s="49">
        <f>L103/I103</f>
        <v>0.7894736842105263</v>
      </c>
      <c r="O103" s="27"/>
    </row>
    <row r="104" spans="1:15" s="28" customFormat="1" ht="162.75" customHeight="1">
      <c r="A104" s="15" t="s">
        <v>268</v>
      </c>
      <c r="B104" s="25" t="s">
        <v>269</v>
      </c>
      <c r="C104" s="67">
        <v>0</v>
      </c>
      <c r="D104" s="67">
        <v>0</v>
      </c>
      <c r="E104" s="67">
        <v>7.9</v>
      </c>
      <c r="F104" s="49" t="e">
        <f t="shared" si="28"/>
        <v>#DIV/0!</v>
      </c>
      <c r="G104" s="45">
        <f t="shared" si="22"/>
        <v>7.9</v>
      </c>
      <c r="H104" s="49" t="e">
        <f t="shared" si="29"/>
        <v>#DIV/0!</v>
      </c>
      <c r="I104" s="67">
        <v>4.7</v>
      </c>
      <c r="J104" s="45">
        <f t="shared" si="23"/>
        <v>-3.2</v>
      </c>
      <c r="K104" s="49">
        <f t="shared" si="24"/>
        <v>0.5949367088607594</v>
      </c>
      <c r="L104" s="67">
        <v>3.9</v>
      </c>
      <c r="M104" s="45">
        <f t="shared" si="25"/>
        <v>-0.8000000000000003</v>
      </c>
      <c r="N104" s="49">
        <f t="shared" si="26"/>
        <v>0.8297872340425532</v>
      </c>
      <c r="O104" s="27"/>
    </row>
    <row r="105" spans="1:15" s="28" customFormat="1" ht="84.75" customHeight="1">
      <c r="A105" s="15" t="s">
        <v>299</v>
      </c>
      <c r="B105" s="25" t="s">
        <v>300</v>
      </c>
      <c r="C105" s="67">
        <v>0</v>
      </c>
      <c r="D105" s="67">
        <v>22.9</v>
      </c>
      <c r="E105" s="67">
        <v>10.4</v>
      </c>
      <c r="F105" s="49" t="e">
        <f>E105/C105</f>
        <v>#DIV/0!</v>
      </c>
      <c r="G105" s="45">
        <f>E105-D105</f>
        <v>-12.499999999999998</v>
      </c>
      <c r="H105" s="49">
        <f>E105/D105</f>
        <v>0.4541484716157206</v>
      </c>
      <c r="I105" s="67">
        <v>6.3</v>
      </c>
      <c r="J105" s="45">
        <f>I105-E105</f>
        <v>-4.1000000000000005</v>
      </c>
      <c r="K105" s="49">
        <f>I105/E105</f>
        <v>0.6057692307692307</v>
      </c>
      <c r="L105" s="67">
        <v>5</v>
      </c>
      <c r="M105" s="45">
        <f>L105-I105</f>
        <v>-1.2999999999999998</v>
      </c>
      <c r="N105" s="49">
        <f>L105/I105</f>
        <v>0.7936507936507937</v>
      </c>
      <c r="O105" s="27"/>
    </row>
    <row r="106" spans="1:15" s="28" customFormat="1" ht="126.75">
      <c r="A106" s="15" t="s">
        <v>270</v>
      </c>
      <c r="B106" s="25" t="s">
        <v>271</v>
      </c>
      <c r="C106" s="67">
        <v>0</v>
      </c>
      <c r="D106" s="67">
        <v>456.9</v>
      </c>
      <c r="E106" s="67">
        <v>228.4</v>
      </c>
      <c r="F106" s="49" t="e">
        <f>E106/C106</f>
        <v>#DIV/0!</v>
      </c>
      <c r="G106" s="45">
        <f t="shared" si="22"/>
        <v>-228.49999999999997</v>
      </c>
      <c r="H106" s="49">
        <f t="shared" si="29"/>
        <v>0.49989056686364636</v>
      </c>
      <c r="I106" s="67">
        <v>137</v>
      </c>
      <c r="J106" s="45">
        <f t="shared" si="23"/>
        <v>-91.4</v>
      </c>
      <c r="K106" s="49">
        <f t="shared" si="24"/>
        <v>0.5998248686514887</v>
      </c>
      <c r="L106" s="67">
        <v>110</v>
      </c>
      <c r="M106" s="45">
        <f t="shared" si="25"/>
        <v>-27</v>
      </c>
      <c r="N106" s="49">
        <f t="shared" si="26"/>
        <v>0.8029197080291971</v>
      </c>
      <c r="O106" s="27"/>
    </row>
    <row r="107" spans="1:15" s="28" customFormat="1" ht="120.75" customHeight="1">
      <c r="A107" s="15" t="s">
        <v>322</v>
      </c>
      <c r="B107" s="25" t="s">
        <v>272</v>
      </c>
      <c r="C107" s="67">
        <v>0</v>
      </c>
      <c r="D107" s="67">
        <v>0</v>
      </c>
      <c r="E107" s="67">
        <v>0</v>
      </c>
      <c r="F107" s="49" t="e">
        <f t="shared" si="28"/>
        <v>#DIV/0!</v>
      </c>
      <c r="G107" s="45">
        <f t="shared" si="22"/>
        <v>0</v>
      </c>
      <c r="H107" s="49" t="e">
        <f t="shared" si="29"/>
        <v>#DIV/0!</v>
      </c>
      <c r="I107" s="67">
        <v>0</v>
      </c>
      <c r="J107" s="45">
        <f t="shared" si="23"/>
        <v>0</v>
      </c>
      <c r="K107" s="49" t="e">
        <f t="shared" si="24"/>
        <v>#DIV/0!</v>
      </c>
      <c r="L107" s="67">
        <v>0</v>
      </c>
      <c r="M107" s="45">
        <f t="shared" si="25"/>
        <v>0</v>
      </c>
      <c r="N107" s="49" t="e">
        <f t="shared" si="26"/>
        <v>#DIV/0!</v>
      </c>
      <c r="O107" s="27"/>
    </row>
    <row r="108" spans="1:15" s="28" customFormat="1" ht="90" customHeight="1">
      <c r="A108" s="15" t="s">
        <v>301</v>
      </c>
      <c r="B108" s="25" t="s">
        <v>302</v>
      </c>
      <c r="C108" s="67">
        <v>0</v>
      </c>
      <c r="D108" s="67">
        <v>1</v>
      </c>
      <c r="E108" s="67">
        <v>0</v>
      </c>
      <c r="F108" s="49" t="e">
        <f>E108/C108</f>
        <v>#DIV/0!</v>
      </c>
      <c r="G108" s="45">
        <f>E108-D108</f>
        <v>-1</v>
      </c>
      <c r="H108" s="49">
        <f>E108/D108</f>
        <v>0</v>
      </c>
      <c r="I108" s="67">
        <v>0</v>
      </c>
      <c r="J108" s="45">
        <f>I108-E108</f>
        <v>0</v>
      </c>
      <c r="K108" s="49" t="e">
        <f>I108/E108</f>
        <v>#DIV/0!</v>
      </c>
      <c r="L108" s="67">
        <v>0</v>
      </c>
      <c r="M108" s="45">
        <f>L108-I108</f>
        <v>0</v>
      </c>
      <c r="N108" s="49" t="e">
        <f>L108/I108</f>
        <v>#DIV/0!</v>
      </c>
      <c r="O108" s="27"/>
    </row>
    <row r="109" spans="1:15" s="28" customFormat="1" ht="123" customHeight="1">
      <c r="A109" s="15" t="s">
        <v>303</v>
      </c>
      <c r="B109" s="25" t="s">
        <v>305</v>
      </c>
      <c r="C109" s="67">
        <v>0</v>
      </c>
      <c r="D109" s="67">
        <v>925.8</v>
      </c>
      <c r="E109" s="67">
        <v>453.9</v>
      </c>
      <c r="F109" s="49" t="e">
        <f>E109/C109</f>
        <v>#DIV/0!</v>
      </c>
      <c r="G109" s="45">
        <f>E109-D109</f>
        <v>-471.9</v>
      </c>
      <c r="H109" s="49">
        <f>E109/D109</f>
        <v>0.4902786779001944</v>
      </c>
      <c r="I109" s="67">
        <v>272.2</v>
      </c>
      <c r="J109" s="45">
        <f>I109-E109</f>
        <v>-181.7</v>
      </c>
      <c r="K109" s="49">
        <f>I109/E109</f>
        <v>0.5996915620180656</v>
      </c>
      <c r="L109" s="67">
        <v>218.3</v>
      </c>
      <c r="M109" s="45">
        <f>L109-I109</f>
        <v>-53.89999999999998</v>
      </c>
      <c r="N109" s="49">
        <f>L109/I109</f>
        <v>0.801983835415136</v>
      </c>
      <c r="O109" s="27"/>
    </row>
    <row r="110" spans="1:15" s="28" customFormat="1" ht="133.5" customHeight="1">
      <c r="A110" s="15" t="s">
        <v>324</v>
      </c>
      <c r="B110" s="25" t="s">
        <v>325</v>
      </c>
      <c r="C110" s="67">
        <v>0</v>
      </c>
      <c r="D110" s="67">
        <v>45.6</v>
      </c>
      <c r="E110" s="67">
        <v>22.3</v>
      </c>
      <c r="F110" s="49" t="e">
        <f>E110/C110</f>
        <v>#DIV/0!</v>
      </c>
      <c r="G110" s="45">
        <f>E110-D110</f>
        <v>-23.3</v>
      </c>
      <c r="H110" s="49">
        <f>E110/D110</f>
        <v>0.48903508771929827</v>
      </c>
      <c r="I110" s="67">
        <v>13.4</v>
      </c>
      <c r="J110" s="45">
        <f>I110-E110</f>
        <v>-8.9</v>
      </c>
      <c r="K110" s="49">
        <f>I110/E110</f>
        <v>0.600896860986547</v>
      </c>
      <c r="L110" s="67">
        <v>10.7</v>
      </c>
      <c r="M110" s="45">
        <f>L110-I110</f>
        <v>-2.700000000000001</v>
      </c>
      <c r="N110" s="49">
        <f>L110/I110</f>
        <v>0.7985074626865671</v>
      </c>
      <c r="O110" s="27"/>
    </row>
    <row r="111" spans="1:15" s="28" customFormat="1" ht="101.25" customHeight="1">
      <c r="A111" s="15" t="s">
        <v>304</v>
      </c>
      <c r="B111" s="25" t="s">
        <v>306</v>
      </c>
      <c r="C111" s="67">
        <v>0</v>
      </c>
      <c r="D111" s="67">
        <v>2.7</v>
      </c>
      <c r="E111" s="67">
        <v>0</v>
      </c>
      <c r="F111" s="49" t="e">
        <f>E111/C111</f>
        <v>#DIV/0!</v>
      </c>
      <c r="G111" s="45">
        <f>E111-D111</f>
        <v>-2.7</v>
      </c>
      <c r="H111" s="49">
        <f>E111/D111</f>
        <v>0</v>
      </c>
      <c r="I111" s="67">
        <v>0</v>
      </c>
      <c r="J111" s="45">
        <f>I111-E111</f>
        <v>0</v>
      </c>
      <c r="K111" s="49" t="e">
        <f>I111/E111</f>
        <v>#DIV/0!</v>
      </c>
      <c r="L111" s="67">
        <v>0</v>
      </c>
      <c r="M111" s="45">
        <f>L111-I111</f>
        <v>0</v>
      </c>
      <c r="N111" s="49" t="e">
        <f>L111/I111</f>
        <v>#DIV/0!</v>
      </c>
      <c r="O111" s="27"/>
    </row>
    <row r="112" spans="1:15" s="28" customFormat="1" ht="159" customHeight="1">
      <c r="A112" s="15" t="s">
        <v>273</v>
      </c>
      <c r="B112" s="25" t="s">
        <v>274</v>
      </c>
      <c r="C112" s="67">
        <v>0</v>
      </c>
      <c r="D112" s="67">
        <v>2188.1</v>
      </c>
      <c r="E112" s="67">
        <v>1144.4</v>
      </c>
      <c r="F112" s="49" t="e">
        <f>E112/C112</f>
        <v>#DIV/0!</v>
      </c>
      <c r="G112" s="45">
        <f>E112-D112</f>
        <v>-1043.6999999999998</v>
      </c>
      <c r="H112" s="49">
        <f>E112/D112</f>
        <v>0.5230108313148394</v>
      </c>
      <c r="I112" s="67">
        <v>686.5</v>
      </c>
      <c r="J112" s="45">
        <f>I112-E112</f>
        <v>-457.9000000000001</v>
      </c>
      <c r="K112" s="49">
        <f>I112/E112</f>
        <v>0.5998776651520447</v>
      </c>
      <c r="L112" s="67">
        <v>549.6</v>
      </c>
      <c r="M112" s="45">
        <f>L112-I112</f>
        <v>-136.89999999999998</v>
      </c>
      <c r="N112" s="49">
        <f t="shared" si="26"/>
        <v>0.8005826656955572</v>
      </c>
      <c r="O112" s="27"/>
    </row>
    <row r="113" spans="1:15" s="18" customFormat="1" ht="18.75">
      <c r="A113" s="16" t="s">
        <v>59</v>
      </c>
      <c r="B113" s="23" t="s">
        <v>60</v>
      </c>
      <c r="C113" s="65">
        <f>C116+C114</f>
        <v>253.5</v>
      </c>
      <c r="D113" s="65">
        <f aca="true" t="shared" si="30" ref="D113:I113">D116+D114</f>
        <v>-257.4</v>
      </c>
      <c r="E113" s="65">
        <f t="shared" si="30"/>
        <v>0</v>
      </c>
      <c r="F113" s="49">
        <f t="shared" si="28"/>
        <v>0</v>
      </c>
      <c r="G113" s="45">
        <f t="shared" si="22"/>
        <v>257.4</v>
      </c>
      <c r="H113" s="49">
        <f t="shared" si="29"/>
        <v>0</v>
      </c>
      <c r="I113" s="65">
        <f t="shared" si="30"/>
        <v>0</v>
      </c>
      <c r="J113" s="45">
        <f t="shared" si="23"/>
        <v>0</v>
      </c>
      <c r="K113" s="49" t="e">
        <f t="shared" si="24"/>
        <v>#DIV/0!</v>
      </c>
      <c r="L113" s="65">
        <f>L116+L114</f>
        <v>0</v>
      </c>
      <c r="M113" s="45">
        <f t="shared" si="25"/>
        <v>0</v>
      </c>
      <c r="N113" s="49" t="e">
        <f t="shared" si="26"/>
        <v>#DIV/0!</v>
      </c>
      <c r="O113" s="17"/>
    </row>
    <row r="114" spans="1:15" s="18" customFormat="1" ht="18.75">
      <c r="A114" s="30" t="s">
        <v>140</v>
      </c>
      <c r="B114" s="31" t="s">
        <v>141</v>
      </c>
      <c r="C114" s="66">
        <f>C115</f>
        <v>253.5</v>
      </c>
      <c r="D114" s="66">
        <f>D115</f>
        <v>-257.4</v>
      </c>
      <c r="E114" s="66">
        <f>E115</f>
        <v>0</v>
      </c>
      <c r="F114" s="49">
        <f t="shared" si="28"/>
        <v>0</v>
      </c>
      <c r="G114" s="45">
        <f t="shared" si="22"/>
        <v>257.4</v>
      </c>
      <c r="H114" s="49">
        <f t="shared" si="29"/>
        <v>0</v>
      </c>
      <c r="I114" s="66">
        <f>I115</f>
        <v>0</v>
      </c>
      <c r="J114" s="45">
        <f t="shared" si="23"/>
        <v>0</v>
      </c>
      <c r="K114" s="49" t="e">
        <f t="shared" si="24"/>
        <v>#DIV/0!</v>
      </c>
      <c r="L114" s="66">
        <f>L115</f>
        <v>0</v>
      </c>
      <c r="M114" s="45">
        <f t="shared" si="25"/>
        <v>0</v>
      </c>
      <c r="N114" s="49" t="e">
        <f t="shared" si="26"/>
        <v>#DIV/0!</v>
      </c>
      <c r="O114" s="17"/>
    </row>
    <row r="115" spans="1:15" s="28" customFormat="1" ht="48">
      <c r="A115" s="15" t="s">
        <v>138</v>
      </c>
      <c r="B115" s="25" t="s">
        <v>139</v>
      </c>
      <c r="C115" s="67">
        <v>253.5</v>
      </c>
      <c r="D115" s="67">
        <v>-257.4</v>
      </c>
      <c r="E115" s="67">
        <v>0</v>
      </c>
      <c r="F115" s="49">
        <f t="shared" si="28"/>
        <v>0</v>
      </c>
      <c r="G115" s="45">
        <f t="shared" si="22"/>
        <v>257.4</v>
      </c>
      <c r="H115" s="49">
        <f t="shared" si="29"/>
        <v>0</v>
      </c>
      <c r="I115" s="67">
        <v>0</v>
      </c>
      <c r="J115" s="45">
        <f t="shared" si="23"/>
        <v>0</v>
      </c>
      <c r="K115" s="49" t="e">
        <f t="shared" si="24"/>
        <v>#DIV/0!</v>
      </c>
      <c r="L115" s="67">
        <v>0</v>
      </c>
      <c r="M115" s="45">
        <f t="shared" si="25"/>
        <v>0</v>
      </c>
      <c r="N115" s="49" t="e">
        <f t="shared" si="26"/>
        <v>#DIV/0!</v>
      </c>
      <c r="O115" s="27"/>
    </row>
    <row r="116" spans="1:15" s="18" customFormat="1" ht="18.75" hidden="1">
      <c r="A116" s="30" t="s">
        <v>31</v>
      </c>
      <c r="B116" s="31" t="s">
        <v>29</v>
      </c>
      <c r="C116" s="66">
        <f>C117</f>
        <v>0</v>
      </c>
      <c r="D116" s="66">
        <f>D117</f>
        <v>0</v>
      </c>
      <c r="E116" s="66">
        <f>E117</f>
        <v>0</v>
      </c>
      <c r="F116" s="49" t="e">
        <f t="shared" si="28"/>
        <v>#DIV/0!</v>
      </c>
      <c r="G116" s="45">
        <f t="shared" si="22"/>
        <v>0</v>
      </c>
      <c r="H116" s="49" t="e">
        <f t="shared" si="29"/>
        <v>#DIV/0!</v>
      </c>
      <c r="I116" s="66">
        <f>I117</f>
        <v>0</v>
      </c>
      <c r="J116" s="45">
        <f t="shared" si="23"/>
        <v>0</v>
      </c>
      <c r="K116" s="49" t="e">
        <f t="shared" si="24"/>
        <v>#DIV/0!</v>
      </c>
      <c r="L116" s="66">
        <f>L117</f>
        <v>0</v>
      </c>
      <c r="M116" s="45">
        <f t="shared" si="25"/>
        <v>0</v>
      </c>
      <c r="N116" s="49" t="e">
        <f t="shared" si="26"/>
        <v>#DIV/0!</v>
      </c>
      <c r="O116" s="17"/>
    </row>
    <row r="117" spans="1:15" s="28" customFormat="1" ht="32.25" hidden="1">
      <c r="A117" s="15" t="s">
        <v>26</v>
      </c>
      <c r="B117" s="25" t="s">
        <v>13</v>
      </c>
      <c r="C117" s="67"/>
      <c r="D117" s="67"/>
      <c r="E117" s="67"/>
      <c r="F117" s="49" t="e">
        <f t="shared" si="28"/>
        <v>#DIV/0!</v>
      </c>
      <c r="G117" s="45">
        <f t="shared" si="22"/>
        <v>0</v>
      </c>
      <c r="H117" s="49" t="e">
        <f t="shared" si="29"/>
        <v>#DIV/0!</v>
      </c>
      <c r="I117" s="67"/>
      <c r="J117" s="45">
        <f t="shared" si="23"/>
        <v>0</v>
      </c>
      <c r="K117" s="49" t="e">
        <f t="shared" si="24"/>
        <v>#DIV/0!</v>
      </c>
      <c r="L117" s="67"/>
      <c r="M117" s="45">
        <f t="shared" si="25"/>
        <v>0</v>
      </c>
      <c r="N117" s="49" t="e">
        <f t="shared" si="26"/>
        <v>#DIV/0!</v>
      </c>
      <c r="O117" s="27"/>
    </row>
    <row r="118" spans="1:15" s="5" customFormat="1" ht="18.75">
      <c r="A118" s="86" t="s">
        <v>12</v>
      </c>
      <c r="B118" s="87"/>
      <c r="C118" s="65">
        <f>C9</f>
        <v>406866.61600000004</v>
      </c>
      <c r="D118" s="65">
        <f>D9</f>
        <v>412350.29999999993</v>
      </c>
      <c r="E118" s="65">
        <f>E9</f>
        <v>440457</v>
      </c>
      <c r="F118" s="49">
        <f t="shared" si="28"/>
        <v>1.0825587125585157</v>
      </c>
      <c r="G118" s="45">
        <f t="shared" si="22"/>
        <v>28106.70000000007</v>
      </c>
      <c r="H118" s="49">
        <f t="shared" si="29"/>
        <v>1.0681621912243062</v>
      </c>
      <c r="I118" s="65">
        <f>I9</f>
        <v>467909</v>
      </c>
      <c r="J118" s="45">
        <f t="shared" si="23"/>
        <v>27452</v>
      </c>
      <c r="K118" s="49">
        <f t="shared" si="24"/>
        <v>1.0623261748592938</v>
      </c>
      <c r="L118" s="65">
        <f>L9</f>
        <v>492988</v>
      </c>
      <c r="M118" s="45">
        <f t="shared" si="25"/>
        <v>25079</v>
      </c>
      <c r="N118" s="49">
        <f t="shared" si="26"/>
        <v>1.053598028676516</v>
      </c>
      <c r="O118" s="3"/>
    </row>
    <row r="119" spans="1:15" s="5" customFormat="1" ht="18.75">
      <c r="A119" s="14" t="s">
        <v>27</v>
      </c>
      <c r="B119" s="24" t="s">
        <v>9</v>
      </c>
      <c r="C119" s="65">
        <f>C120</f>
        <v>800154.7999999999</v>
      </c>
      <c r="D119" s="65">
        <f aca="true" t="shared" si="31" ref="D119:I119">D120</f>
        <v>983072.7000000001</v>
      </c>
      <c r="E119" s="65">
        <f t="shared" si="31"/>
        <v>751477.9</v>
      </c>
      <c r="F119" s="49">
        <f t="shared" si="28"/>
        <v>0.9391656464474125</v>
      </c>
      <c r="G119" s="45">
        <f t="shared" si="22"/>
        <v>-231594.80000000005</v>
      </c>
      <c r="H119" s="49">
        <f t="shared" si="29"/>
        <v>0.7644174230451115</v>
      </c>
      <c r="I119" s="65">
        <f t="shared" si="31"/>
        <v>810483.6000000001</v>
      </c>
      <c r="J119" s="45">
        <f t="shared" si="23"/>
        <v>59005.70000000007</v>
      </c>
      <c r="K119" s="49">
        <f t="shared" si="24"/>
        <v>1.0785195412932305</v>
      </c>
      <c r="L119" s="65">
        <f>L120</f>
        <v>942080.1000000001</v>
      </c>
      <c r="M119" s="45">
        <f t="shared" si="25"/>
        <v>131596.5</v>
      </c>
      <c r="N119" s="49">
        <f t="shared" si="26"/>
        <v>1.1623678751797075</v>
      </c>
      <c r="O119" s="3"/>
    </row>
    <row r="120" spans="1:15" s="5" customFormat="1" ht="48">
      <c r="A120" s="10" t="s">
        <v>28</v>
      </c>
      <c r="B120" s="21" t="s">
        <v>30</v>
      </c>
      <c r="C120" s="66">
        <f>C161+C165+C121+C125+C144+C154++C159+C163+C167+C169</f>
        <v>800154.7999999999</v>
      </c>
      <c r="D120" s="66">
        <f>D161+D165+D121+D125+D144+D154++D159+D163+D167+D169</f>
        <v>983072.7000000001</v>
      </c>
      <c r="E120" s="66">
        <f>E161+E165+E121+E125+E144+E154++E159+E163+E167+E169</f>
        <v>751477.9</v>
      </c>
      <c r="F120" s="49">
        <f t="shared" si="28"/>
        <v>0.9391656464474125</v>
      </c>
      <c r="G120" s="45">
        <f t="shared" si="22"/>
        <v>-231594.80000000005</v>
      </c>
      <c r="H120" s="49">
        <f t="shared" si="29"/>
        <v>0.7644174230451115</v>
      </c>
      <c r="I120" s="66">
        <f>I161+I165+I121+I125+I144+I154++I159+I163+I167+I169</f>
        <v>810483.6000000001</v>
      </c>
      <c r="J120" s="45">
        <f t="shared" si="23"/>
        <v>59005.70000000007</v>
      </c>
      <c r="K120" s="49">
        <f t="shared" si="24"/>
        <v>1.0785195412932305</v>
      </c>
      <c r="L120" s="66">
        <f>L161+L165+L121+L125+L144+L154++L159+L163+L167+L169</f>
        <v>942080.1000000001</v>
      </c>
      <c r="M120" s="45">
        <f t="shared" si="25"/>
        <v>131596.5</v>
      </c>
      <c r="N120" s="49">
        <f t="shared" si="26"/>
        <v>1.1623678751797075</v>
      </c>
      <c r="O120" s="3"/>
    </row>
    <row r="121" spans="1:15" s="5" customFormat="1" ht="32.25">
      <c r="A121" s="10" t="s">
        <v>200</v>
      </c>
      <c r="B121" s="21" t="s">
        <v>168</v>
      </c>
      <c r="C121" s="66">
        <f>C122+C123+C124</f>
        <v>67674.6</v>
      </c>
      <c r="D121" s="66">
        <f>D122+D123+D124</f>
        <v>122337.5</v>
      </c>
      <c r="E121" s="66">
        <f>E122+E123+E124</f>
        <v>89510.1</v>
      </c>
      <c r="F121" s="49">
        <f t="shared" si="28"/>
        <v>1.3226542897926252</v>
      </c>
      <c r="G121" s="45">
        <f t="shared" si="22"/>
        <v>-32827.399999999994</v>
      </c>
      <c r="H121" s="49">
        <f t="shared" si="29"/>
        <v>0.7316652702564627</v>
      </c>
      <c r="I121" s="66">
        <f>I122+I123+I124</f>
        <v>89510.1</v>
      </c>
      <c r="J121" s="45">
        <f t="shared" si="23"/>
        <v>0</v>
      </c>
      <c r="K121" s="49">
        <f t="shared" si="24"/>
        <v>1</v>
      </c>
      <c r="L121" s="66">
        <f>L122+L123+L124</f>
        <v>89510.1</v>
      </c>
      <c r="M121" s="45">
        <f t="shared" si="25"/>
        <v>0</v>
      </c>
      <c r="N121" s="49">
        <f t="shared" si="26"/>
        <v>1</v>
      </c>
      <c r="O121" s="3"/>
    </row>
    <row r="122" spans="1:15" s="13" customFormat="1" ht="48">
      <c r="A122" s="11" t="s">
        <v>201</v>
      </c>
      <c r="B122" s="22" t="s">
        <v>184</v>
      </c>
      <c r="C122" s="67">
        <v>39065.9</v>
      </c>
      <c r="D122" s="67">
        <v>31744.1</v>
      </c>
      <c r="E122" s="67">
        <v>0</v>
      </c>
      <c r="F122" s="49">
        <f t="shared" si="28"/>
        <v>0</v>
      </c>
      <c r="G122" s="45">
        <f t="shared" si="22"/>
        <v>-31744.1</v>
      </c>
      <c r="H122" s="49">
        <f t="shared" si="29"/>
        <v>0</v>
      </c>
      <c r="I122" s="67">
        <v>0</v>
      </c>
      <c r="J122" s="45">
        <f t="shared" si="23"/>
        <v>0</v>
      </c>
      <c r="K122" s="49" t="e">
        <f t="shared" si="24"/>
        <v>#DIV/0!</v>
      </c>
      <c r="L122" s="67">
        <v>0</v>
      </c>
      <c r="M122" s="45">
        <f t="shared" si="25"/>
        <v>0</v>
      </c>
      <c r="N122" s="49" t="e">
        <f t="shared" si="26"/>
        <v>#DIV/0!</v>
      </c>
      <c r="O122" s="12"/>
    </row>
    <row r="123" spans="1:15" s="13" customFormat="1" ht="63.75">
      <c r="A123" s="11" t="s">
        <v>240</v>
      </c>
      <c r="B123" s="22" t="s">
        <v>161</v>
      </c>
      <c r="C123" s="67">
        <v>28608.7</v>
      </c>
      <c r="D123" s="67">
        <v>1085.1</v>
      </c>
      <c r="E123" s="67">
        <v>0</v>
      </c>
      <c r="F123" s="49">
        <f t="shared" si="28"/>
        <v>0</v>
      </c>
      <c r="G123" s="45">
        <f t="shared" si="22"/>
        <v>-1085.1</v>
      </c>
      <c r="H123" s="49">
        <f t="shared" si="29"/>
        <v>0</v>
      </c>
      <c r="I123" s="67">
        <v>0</v>
      </c>
      <c r="J123" s="45">
        <f t="shared" si="23"/>
        <v>0</v>
      </c>
      <c r="K123" s="49" t="e">
        <f t="shared" si="24"/>
        <v>#DIV/0!</v>
      </c>
      <c r="L123" s="67">
        <v>0</v>
      </c>
      <c r="M123" s="45">
        <f t="shared" si="25"/>
        <v>0</v>
      </c>
      <c r="N123" s="49" t="e">
        <f t="shared" si="26"/>
        <v>#DIV/0!</v>
      </c>
      <c r="O123" s="12"/>
    </row>
    <row r="124" spans="1:15" s="13" customFormat="1" ht="84.75" customHeight="1">
      <c r="A124" s="11" t="s">
        <v>275</v>
      </c>
      <c r="B124" s="22" t="s">
        <v>276</v>
      </c>
      <c r="C124" s="67">
        <v>0</v>
      </c>
      <c r="D124" s="67">
        <v>89508.3</v>
      </c>
      <c r="E124" s="67">
        <v>89510.1</v>
      </c>
      <c r="F124" s="49" t="e">
        <f t="shared" si="28"/>
        <v>#DIV/0!</v>
      </c>
      <c r="G124" s="45">
        <f t="shared" si="22"/>
        <v>1.8000000000029104</v>
      </c>
      <c r="H124" s="49">
        <f t="shared" si="29"/>
        <v>1.0000201098669061</v>
      </c>
      <c r="I124" s="67">
        <v>89510.1</v>
      </c>
      <c r="J124" s="45">
        <f t="shared" si="23"/>
        <v>0</v>
      </c>
      <c r="K124" s="49">
        <f t="shared" si="24"/>
        <v>1</v>
      </c>
      <c r="L124" s="67">
        <v>89510.1</v>
      </c>
      <c r="M124" s="45">
        <f t="shared" si="25"/>
        <v>0</v>
      </c>
      <c r="N124" s="49">
        <f t="shared" si="26"/>
        <v>1</v>
      </c>
      <c r="O124" s="12"/>
    </row>
    <row r="125" spans="1:15" s="5" customFormat="1" ht="48">
      <c r="A125" s="10" t="s">
        <v>203</v>
      </c>
      <c r="B125" s="21" t="s">
        <v>202</v>
      </c>
      <c r="C125" s="68">
        <f>C126+C127+C128+C129+C136+C137+C140+C142+C143+C138+C139+C131</f>
        <v>301762.6</v>
      </c>
      <c r="D125" s="68">
        <f>D126+D128+D129+D133+D136+D139+D141+D143</f>
        <v>403811.80000000005</v>
      </c>
      <c r="E125" s="68">
        <f>E129+E130+E131+E133+E136+E137+E139+E140+E143+E132+E134+E135</f>
        <v>175572.7</v>
      </c>
      <c r="F125" s="49">
        <f t="shared" si="28"/>
        <v>0.5818239238394686</v>
      </c>
      <c r="G125" s="45">
        <f t="shared" si="22"/>
        <v>-228239.10000000003</v>
      </c>
      <c r="H125" s="49">
        <f t="shared" si="29"/>
        <v>0.43478843362180103</v>
      </c>
      <c r="I125" s="68">
        <f>I129+I130+I131+I133+I136+I137+I139+I140+I143+I132+I128</f>
        <v>239828.4</v>
      </c>
      <c r="J125" s="45">
        <f t="shared" si="23"/>
        <v>64255.69999999998</v>
      </c>
      <c r="K125" s="49">
        <f t="shared" si="24"/>
        <v>1.365977740275111</v>
      </c>
      <c r="L125" s="68">
        <f>L129+L130+L131+L133+L136+L137+L139+L140+L143+L132+L135</f>
        <v>380318.50000000006</v>
      </c>
      <c r="M125" s="45">
        <f t="shared" si="25"/>
        <v>140490.10000000006</v>
      </c>
      <c r="N125" s="49">
        <f t="shared" si="26"/>
        <v>1.585794259562254</v>
      </c>
      <c r="O125" s="3"/>
    </row>
    <row r="126" spans="1:15" s="13" customFormat="1" ht="63.75">
      <c r="A126" s="11" t="s">
        <v>241</v>
      </c>
      <c r="B126" s="25" t="s">
        <v>112</v>
      </c>
      <c r="C126" s="69">
        <v>0</v>
      </c>
      <c r="D126" s="69">
        <v>248143.6</v>
      </c>
      <c r="E126" s="69">
        <v>0</v>
      </c>
      <c r="F126" s="49" t="e">
        <f t="shared" si="28"/>
        <v>#DIV/0!</v>
      </c>
      <c r="G126" s="45">
        <f t="shared" si="22"/>
        <v>-248143.6</v>
      </c>
      <c r="H126" s="49">
        <f t="shared" si="29"/>
        <v>0</v>
      </c>
      <c r="I126" s="69">
        <v>0</v>
      </c>
      <c r="J126" s="45">
        <f t="shared" si="23"/>
        <v>0</v>
      </c>
      <c r="K126" s="49" t="e">
        <f t="shared" si="24"/>
        <v>#DIV/0!</v>
      </c>
      <c r="L126" s="69">
        <v>0</v>
      </c>
      <c r="M126" s="45">
        <f t="shared" si="25"/>
        <v>0</v>
      </c>
      <c r="N126" s="49" t="e">
        <f t="shared" si="26"/>
        <v>#DIV/0!</v>
      </c>
      <c r="O126" s="12"/>
    </row>
    <row r="127" spans="1:15" s="13" customFormat="1" ht="205.5">
      <c r="A127" s="11" t="s">
        <v>242</v>
      </c>
      <c r="B127" s="25" t="s">
        <v>244</v>
      </c>
      <c r="C127" s="69">
        <v>7839.1</v>
      </c>
      <c r="D127" s="69"/>
      <c r="E127" s="69">
        <v>0</v>
      </c>
      <c r="F127" s="49">
        <f t="shared" si="28"/>
        <v>0</v>
      </c>
      <c r="G127" s="45">
        <f t="shared" si="22"/>
        <v>0</v>
      </c>
      <c r="H127" s="49" t="e">
        <f t="shared" si="29"/>
        <v>#DIV/0!</v>
      </c>
      <c r="I127" s="69">
        <v>0</v>
      </c>
      <c r="J127" s="45">
        <f t="shared" si="23"/>
        <v>0</v>
      </c>
      <c r="K127" s="49" t="e">
        <f t="shared" si="24"/>
        <v>#DIV/0!</v>
      </c>
      <c r="L127" s="69">
        <v>0</v>
      </c>
      <c r="M127" s="45">
        <f t="shared" si="25"/>
        <v>0</v>
      </c>
      <c r="N127" s="49" t="e">
        <f t="shared" si="26"/>
        <v>#DIV/0!</v>
      </c>
      <c r="O127" s="12"/>
    </row>
    <row r="128" spans="1:15" s="13" customFormat="1" ht="167.25" customHeight="1">
      <c r="A128" s="11" t="s">
        <v>243</v>
      </c>
      <c r="B128" s="25" t="s">
        <v>245</v>
      </c>
      <c r="C128" s="69">
        <v>326.7</v>
      </c>
      <c r="D128" s="69">
        <v>8.7</v>
      </c>
      <c r="E128" s="69">
        <v>0</v>
      </c>
      <c r="F128" s="49">
        <f t="shared" si="28"/>
        <v>0</v>
      </c>
      <c r="G128" s="45">
        <f t="shared" si="22"/>
        <v>-8.7</v>
      </c>
      <c r="H128" s="49">
        <f t="shared" si="29"/>
        <v>0</v>
      </c>
      <c r="I128" s="69">
        <v>630.3</v>
      </c>
      <c r="J128" s="45">
        <f t="shared" si="23"/>
        <v>630.3</v>
      </c>
      <c r="K128" s="49" t="e">
        <f t="shared" si="24"/>
        <v>#DIV/0!</v>
      </c>
      <c r="L128" s="69">
        <v>0</v>
      </c>
      <c r="M128" s="45">
        <f t="shared" si="25"/>
        <v>-630.3</v>
      </c>
      <c r="N128" s="49">
        <f t="shared" si="26"/>
        <v>0</v>
      </c>
      <c r="O128" s="12"/>
    </row>
    <row r="129" spans="1:15" s="13" customFormat="1" ht="95.25">
      <c r="A129" s="11" t="s">
        <v>204</v>
      </c>
      <c r="B129" s="25" t="s">
        <v>185</v>
      </c>
      <c r="C129" s="69">
        <v>3123.5</v>
      </c>
      <c r="D129" s="69">
        <v>3200</v>
      </c>
      <c r="E129" s="69">
        <v>0</v>
      </c>
      <c r="F129" s="49">
        <f t="shared" si="28"/>
        <v>0</v>
      </c>
      <c r="G129" s="45">
        <f t="shared" si="22"/>
        <v>-3200</v>
      </c>
      <c r="H129" s="49">
        <f t="shared" si="29"/>
        <v>0</v>
      </c>
      <c r="I129" s="69">
        <v>861.4</v>
      </c>
      <c r="J129" s="45">
        <f t="shared" si="23"/>
        <v>861.4</v>
      </c>
      <c r="K129" s="49" t="e">
        <f t="shared" si="24"/>
        <v>#DIV/0!</v>
      </c>
      <c r="L129" s="69">
        <v>1235.9</v>
      </c>
      <c r="M129" s="45">
        <f t="shared" si="25"/>
        <v>374.5000000000001</v>
      </c>
      <c r="N129" s="49">
        <f t="shared" si="26"/>
        <v>1.4347573717204551</v>
      </c>
      <c r="O129" s="12"/>
    </row>
    <row r="130" spans="1:15" s="13" customFormat="1" ht="97.5" customHeight="1">
      <c r="A130" s="11" t="s">
        <v>308</v>
      </c>
      <c r="B130" s="25" t="s">
        <v>307</v>
      </c>
      <c r="C130" s="69">
        <v>0</v>
      </c>
      <c r="D130" s="69">
        <v>0</v>
      </c>
      <c r="E130" s="69">
        <v>7843.7</v>
      </c>
      <c r="F130" s="49" t="e">
        <f>E130/C130</f>
        <v>#DIV/0!</v>
      </c>
      <c r="G130" s="45">
        <f>E130-D130</f>
        <v>7843.7</v>
      </c>
      <c r="H130" s="49" t="e">
        <f>E130/D130</f>
        <v>#DIV/0!</v>
      </c>
      <c r="I130" s="69">
        <v>7843.7</v>
      </c>
      <c r="J130" s="45">
        <f>I130-E130</f>
        <v>0</v>
      </c>
      <c r="K130" s="49">
        <f>I130/E130</f>
        <v>1</v>
      </c>
      <c r="L130" s="69">
        <v>3137</v>
      </c>
      <c r="M130" s="45">
        <f aca="true" t="shared" si="32" ref="M130:M135">L130-I130</f>
        <v>-4706.7</v>
      </c>
      <c r="N130" s="49">
        <f aca="true" t="shared" si="33" ref="N130:N135">L130/I130</f>
        <v>0.399938804390785</v>
      </c>
      <c r="O130" s="12"/>
    </row>
    <row r="131" spans="1:15" s="13" customFormat="1" ht="99.75" customHeight="1">
      <c r="A131" s="11" t="s">
        <v>277</v>
      </c>
      <c r="B131" s="25" t="s">
        <v>278</v>
      </c>
      <c r="C131" s="69">
        <v>0</v>
      </c>
      <c r="D131" s="69">
        <v>0</v>
      </c>
      <c r="E131" s="69">
        <v>0</v>
      </c>
      <c r="F131" s="49" t="e">
        <f t="shared" si="28"/>
        <v>#DIV/0!</v>
      </c>
      <c r="G131" s="45">
        <f t="shared" si="22"/>
        <v>0</v>
      </c>
      <c r="H131" s="49" t="e">
        <f t="shared" si="29"/>
        <v>#DIV/0!</v>
      </c>
      <c r="I131" s="69">
        <v>3168.8</v>
      </c>
      <c r="J131" s="45">
        <f t="shared" si="23"/>
        <v>3168.8</v>
      </c>
      <c r="K131" s="49" t="e">
        <f t="shared" si="24"/>
        <v>#DIV/0!</v>
      </c>
      <c r="L131" s="69">
        <v>18764.1</v>
      </c>
      <c r="M131" s="45">
        <f t="shared" si="32"/>
        <v>15595.3</v>
      </c>
      <c r="N131" s="49">
        <f t="shared" si="33"/>
        <v>5.9215160313052255</v>
      </c>
      <c r="O131" s="12"/>
    </row>
    <row r="132" spans="1:15" s="13" customFormat="1" ht="63.75">
      <c r="A132" s="11" t="s">
        <v>323</v>
      </c>
      <c r="B132" s="25" t="s">
        <v>326</v>
      </c>
      <c r="C132" s="69">
        <v>0</v>
      </c>
      <c r="D132" s="69">
        <v>0</v>
      </c>
      <c r="E132" s="69">
        <v>0</v>
      </c>
      <c r="F132" s="49" t="e">
        <f>E132/C132</f>
        <v>#DIV/0!</v>
      </c>
      <c r="G132" s="45">
        <f>E132-D132</f>
        <v>0</v>
      </c>
      <c r="H132" s="49" t="e">
        <f>E132/D132</f>
        <v>#DIV/0!</v>
      </c>
      <c r="I132" s="69">
        <v>83333.4</v>
      </c>
      <c r="J132" s="45">
        <f t="shared" si="23"/>
        <v>83333.4</v>
      </c>
      <c r="K132" s="49" t="e">
        <f>I132/E132</f>
        <v>#DIV/0!</v>
      </c>
      <c r="L132" s="69">
        <v>212442.7</v>
      </c>
      <c r="M132" s="45">
        <f t="shared" si="32"/>
        <v>129109.30000000002</v>
      </c>
      <c r="N132" s="49">
        <f t="shared" si="33"/>
        <v>2.549310360551712</v>
      </c>
      <c r="O132" s="12"/>
    </row>
    <row r="133" spans="1:15" s="13" customFormat="1" ht="79.5" customHeight="1">
      <c r="A133" s="11" t="s">
        <v>309</v>
      </c>
      <c r="B133" s="25" t="s">
        <v>310</v>
      </c>
      <c r="C133" s="69">
        <v>0</v>
      </c>
      <c r="D133" s="69">
        <v>5972.6</v>
      </c>
      <c r="E133" s="69">
        <v>15242.3</v>
      </c>
      <c r="F133" s="49" t="e">
        <f>E133/C133</f>
        <v>#DIV/0!</v>
      </c>
      <c r="G133" s="45">
        <f>E133-D133</f>
        <v>9269.699999999999</v>
      </c>
      <c r="H133" s="49">
        <f>E133/D133</f>
        <v>2.552037638549375</v>
      </c>
      <c r="I133" s="69">
        <v>15923.9</v>
      </c>
      <c r="J133" s="45">
        <f>I133-E133</f>
        <v>681.6000000000004</v>
      </c>
      <c r="K133" s="49">
        <f>I133/E133</f>
        <v>1.0447176607204949</v>
      </c>
      <c r="L133" s="69">
        <v>15531.3</v>
      </c>
      <c r="M133" s="45">
        <f t="shared" si="32"/>
        <v>-392.60000000000036</v>
      </c>
      <c r="N133" s="49">
        <f t="shared" si="33"/>
        <v>0.9753452357776675</v>
      </c>
      <c r="O133" s="12"/>
    </row>
    <row r="134" spans="1:15" s="13" customFormat="1" ht="79.5" customHeight="1">
      <c r="A134" s="11" t="s">
        <v>327</v>
      </c>
      <c r="B134" s="73" t="s">
        <v>328</v>
      </c>
      <c r="C134" s="69">
        <v>0</v>
      </c>
      <c r="D134" s="69">
        <v>0</v>
      </c>
      <c r="E134" s="69">
        <v>972</v>
      </c>
      <c r="F134" s="49" t="e">
        <f>E134/C134</f>
        <v>#DIV/0!</v>
      </c>
      <c r="G134" s="45">
        <f>E134-D134</f>
        <v>972</v>
      </c>
      <c r="H134" s="49" t="e">
        <f>E134/D134</f>
        <v>#DIV/0!</v>
      </c>
      <c r="I134" s="69">
        <v>0</v>
      </c>
      <c r="J134" s="45">
        <f>I134-E134</f>
        <v>-972</v>
      </c>
      <c r="K134" s="49">
        <f>I134/E134</f>
        <v>0</v>
      </c>
      <c r="L134" s="69">
        <v>0</v>
      </c>
      <c r="M134" s="45">
        <f t="shared" si="32"/>
        <v>0</v>
      </c>
      <c r="N134" s="49" t="e">
        <f t="shared" si="33"/>
        <v>#DIV/0!</v>
      </c>
      <c r="O134" s="12"/>
    </row>
    <row r="135" spans="1:15" s="13" customFormat="1" ht="108.75" customHeight="1">
      <c r="A135" s="47" t="s">
        <v>330</v>
      </c>
      <c r="B135" s="73" t="s">
        <v>329</v>
      </c>
      <c r="C135" s="69">
        <v>0</v>
      </c>
      <c r="D135" s="69">
        <v>0</v>
      </c>
      <c r="E135" s="69">
        <v>0</v>
      </c>
      <c r="F135" s="49" t="e">
        <f>E135/C135</f>
        <v>#DIV/0!</v>
      </c>
      <c r="G135" s="45">
        <f>E135-D135</f>
        <v>0</v>
      </c>
      <c r="H135" s="49" t="e">
        <f>E135/D135</f>
        <v>#DIV/0!</v>
      </c>
      <c r="I135" s="69">
        <v>0</v>
      </c>
      <c r="J135" s="45">
        <f>I135-E135</f>
        <v>0</v>
      </c>
      <c r="K135" s="49" t="e">
        <f>I135/E135</f>
        <v>#DIV/0!</v>
      </c>
      <c r="L135" s="69">
        <v>1552.7</v>
      </c>
      <c r="M135" s="45">
        <f t="shared" si="32"/>
        <v>1552.7</v>
      </c>
      <c r="N135" s="49" t="e">
        <f t="shared" si="33"/>
        <v>#DIV/0!</v>
      </c>
      <c r="O135" s="12"/>
    </row>
    <row r="136" spans="1:15" s="13" customFormat="1" ht="57.75" customHeight="1">
      <c r="A136" s="11" t="s">
        <v>205</v>
      </c>
      <c r="B136" s="25" t="s">
        <v>186</v>
      </c>
      <c r="C136" s="69">
        <v>534.8</v>
      </c>
      <c r="D136" s="69">
        <v>602.2</v>
      </c>
      <c r="E136" s="69">
        <v>674.2</v>
      </c>
      <c r="F136" s="49">
        <f>E136/C136</f>
        <v>1.260658189977562</v>
      </c>
      <c r="G136" s="45">
        <f>E136-D136</f>
        <v>72</v>
      </c>
      <c r="H136" s="49">
        <f>E136/D136</f>
        <v>1.1195616074393888</v>
      </c>
      <c r="I136" s="69">
        <v>667.5</v>
      </c>
      <c r="J136" s="45">
        <f t="shared" si="23"/>
        <v>-6.7000000000000455</v>
      </c>
      <c r="K136" s="49">
        <f t="shared" si="24"/>
        <v>0.9900622960545832</v>
      </c>
      <c r="L136" s="69">
        <v>645.4</v>
      </c>
      <c r="M136" s="45">
        <f t="shared" si="25"/>
        <v>-22.100000000000023</v>
      </c>
      <c r="N136" s="49">
        <f t="shared" si="26"/>
        <v>0.9668913857677902</v>
      </c>
      <c r="O136" s="12"/>
    </row>
    <row r="137" spans="1:15" s="13" customFormat="1" ht="132" customHeight="1">
      <c r="A137" s="11" t="s">
        <v>206</v>
      </c>
      <c r="B137" s="25" t="s">
        <v>207</v>
      </c>
      <c r="C137" s="69">
        <v>0</v>
      </c>
      <c r="D137" s="69">
        <v>0</v>
      </c>
      <c r="E137" s="69">
        <v>675</v>
      </c>
      <c r="F137" s="49" t="e">
        <f t="shared" si="28"/>
        <v>#DIV/0!</v>
      </c>
      <c r="G137" s="45">
        <f t="shared" si="22"/>
        <v>675</v>
      </c>
      <c r="H137" s="49" t="e">
        <f t="shared" si="29"/>
        <v>#DIV/0!</v>
      </c>
      <c r="I137" s="69">
        <v>270</v>
      </c>
      <c r="J137" s="45">
        <f t="shared" si="23"/>
        <v>-405</v>
      </c>
      <c r="K137" s="49">
        <f t="shared" si="24"/>
        <v>0.4</v>
      </c>
      <c r="L137" s="69">
        <v>450</v>
      </c>
      <c r="M137" s="45">
        <f t="shared" si="25"/>
        <v>180</v>
      </c>
      <c r="N137" s="49">
        <f t="shared" si="26"/>
        <v>1.6666666666666667</v>
      </c>
      <c r="O137" s="12"/>
    </row>
    <row r="138" spans="1:15" s="13" customFormat="1" ht="48">
      <c r="A138" s="11" t="s">
        <v>246</v>
      </c>
      <c r="B138" s="25" t="s">
        <v>169</v>
      </c>
      <c r="C138" s="69">
        <v>34.3</v>
      </c>
      <c r="D138" s="69">
        <v>0</v>
      </c>
      <c r="E138" s="69">
        <v>0</v>
      </c>
      <c r="F138" s="49">
        <f t="shared" si="28"/>
        <v>0</v>
      </c>
      <c r="G138" s="45">
        <f t="shared" si="22"/>
        <v>0</v>
      </c>
      <c r="H138" s="49" t="e">
        <f t="shared" si="29"/>
        <v>#DIV/0!</v>
      </c>
      <c r="I138" s="69">
        <v>0</v>
      </c>
      <c r="J138" s="45">
        <f t="shared" si="23"/>
        <v>0</v>
      </c>
      <c r="K138" s="49" t="e">
        <f t="shared" si="24"/>
        <v>#DIV/0!</v>
      </c>
      <c r="L138" s="69">
        <v>0</v>
      </c>
      <c r="M138" s="45">
        <f t="shared" si="25"/>
        <v>0</v>
      </c>
      <c r="N138" s="49" t="e">
        <f t="shared" si="26"/>
        <v>#DIV/0!</v>
      </c>
      <c r="O138" s="12"/>
    </row>
    <row r="139" spans="1:15" s="13" customFormat="1" ht="66" customHeight="1">
      <c r="A139" s="11" t="s">
        <v>247</v>
      </c>
      <c r="B139" s="25" t="s">
        <v>248</v>
      </c>
      <c r="C139" s="69">
        <v>5571.7</v>
      </c>
      <c r="D139" s="69">
        <v>5764.3</v>
      </c>
      <c r="E139" s="69">
        <v>5713.6</v>
      </c>
      <c r="F139" s="49">
        <f t="shared" si="28"/>
        <v>1.025467990020999</v>
      </c>
      <c r="G139" s="45">
        <f t="shared" si="22"/>
        <v>-50.69999999999982</v>
      </c>
      <c r="H139" s="49">
        <f t="shared" si="29"/>
        <v>0.9912044827646028</v>
      </c>
      <c r="I139" s="69">
        <v>4088.3</v>
      </c>
      <c r="J139" s="45">
        <f t="shared" si="23"/>
        <v>-1625.3000000000002</v>
      </c>
      <c r="K139" s="49">
        <f t="shared" si="24"/>
        <v>0.7155383646037524</v>
      </c>
      <c r="L139" s="69">
        <v>4088.3</v>
      </c>
      <c r="M139" s="45">
        <f t="shared" si="25"/>
        <v>0</v>
      </c>
      <c r="N139" s="49">
        <f t="shared" si="26"/>
        <v>1</v>
      </c>
      <c r="O139" s="12"/>
    </row>
    <row r="140" spans="1:15" s="13" customFormat="1" ht="64.5" customHeight="1">
      <c r="A140" s="11" t="s">
        <v>208</v>
      </c>
      <c r="B140" s="25" t="s">
        <v>187</v>
      </c>
      <c r="C140" s="69">
        <v>3105.4</v>
      </c>
      <c r="D140" s="69">
        <v>0</v>
      </c>
      <c r="E140" s="69">
        <v>0</v>
      </c>
      <c r="F140" s="49">
        <f t="shared" si="28"/>
        <v>0</v>
      </c>
      <c r="G140" s="45">
        <f t="shared" si="22"/>
        <v>0</v>
      </c>
      <c r="H140" s="49" t="e">
        <f t="shared" si="29"/>
        <v>#DIV/0!</v>
      </c>
      <c r="I140" s="69">
        <v>0</v>
      </c>
      <c r="J140" s="45">
        <f t="shared" si="23"/>
        <v>0</v>
      </c>
      <c r="K140" s="49" t="e">
        <f t="shared" si="24"/>
        <v>#DIV/0!</v>
      </c>
      <c r="L140" s="69">
        <v>0</v>
      </c>
      <c r="M140" s="45">
        <f t="shared" si="25"/>
        <v>0</v>
      </c>
      <c r="N140" s="49" t="e">
        <f t="shared" si="26"/>
        <v>#DIV/0!</v>
      </c>
      <c r="O140" s="12"/>
    </row>
    <row r="141" spans="1:15" s="13" customFormat="1" ht="48">
      <c r="A141" s="11" t="s">
        <v>311</v>
      </c>
      <c r="B141" s="25" t="s">
        <v>312</v>
      </c>
      <c r="C141" s="69">
        <v>0</v>
      </c>
      <c r="D141" s="69">
        <v>3195.3</v>
      </c>
      <c r="E141" s="69">
        <v>0</v>
      </c>
      <c r="F141" s="49" t="e">
        <f>E141/C141</f>
        <v>#DIV/0!</v>
      </c>
      <c r="G141" s="45">
        <f>E141-D141</f>
        <v>-3195.3</v>
      </c>
      <c r="H141" s="49">
        <f>E141/D141</f>
        <v>0</v>
      </c>
      <c r="I141" s="69">
        <v>0</v>
      </c>
      <c r="J141" s="45">
        <f>I141-E141</f>
        <v>0</v>
      </c>
      <c r="K141" s="49" t="e">
        <f>I141/E141</f>
        <v>#DIV/0!</v>
      </c>
      <c r="L141" s="69">
        <v>0</v>
      </c>
      <c r="M141" s="45">
        <f>L141-I141</f>
        <v>0</v>
      </c>
      <c r="N141" s="49" t="e">
        <f>L141/I141</f>
        <v>#DIV/0!</v>
      </c>
      <c r="O141" s="12"/>
    </row>
    <row r="142" spans="1:15" s="13" customFormat="1" ht="65.25" customHeight="1">
      <c r="A142" s="11" t="s">
        <v>209</v>
      </c>
      <c r="B142" s="25" t="s">
        <v>112</v>
      </c>
      <c r="C142" s="69">
        <v>59540.6</v>
      </c>
      <c r="D142" s="69">
        <v>0</v>
      </c>
      <c r="E142" s="69">
        <v>0</v>
      </c>
      <c r="F142" s="49">
        <f t="shared" si="28"/>
        <v>0</v>
      </c>
      <c r="G142" s="45">
        <f t="shared" si="22"/>
        <v>0</v>
      </c>
      <c r="H142" s="49" t="e">
        <f t="shared" si="29"/>
        <v>#DIV/0!</v>
      </c>
      <c r="I142" s="69">
        <v>0</v>
      </c>
      <c r="J142" s="45">
        <f t="shared" si="23"/>
        <v>0</v>
      </c>
      <c r="K142" s="49" t="e">
        <f t="shared" si="24"/>
        <v>#DIV/0!</v>
      </c>
      <c r="L142" s="69">
        <v>0</v>
      </c>
      <c r="M142" s="45">
        <f t="shared" si="25"/>
        <v>0</v>
      </c>
      <c r="N142" s="49" t="e">
        <f t="shared" si="26"/>
        <v>#DIV/0!</v>
      </c>
      <c r="O142" s="12"/>
    </row>
    <row r="143" spans="1:15" s="13" customFormat="1" ht="32.25">
      <c r="A143" s="11" t="s">
        <v>210</v>
      </c>
      <c r="B143" s="25" t="s">
        <v>170</v>
      </c>
      <c r="C143" s="69">
        <v>221686.5</v>
      </c>
      <c r="D143" s="69">
        <v>136925.1</v>
      </c>
      <c r="E143" s="69">
        <v>144451.9</v>
      </c>
      <c r="F143" s="49">
        <f t="shared" si="28"/>
        <v>0.6516044053201254</v>
      </c>
      <c r="G143" s="45">
        <f t="shared" si="22"/>
        <v>7526.799999999988</v>
      </c>
      <c r="H143" s="49">
        <f t="shared" si="29"/>
        <v>1.0549701990358231</v>
      </c>
      <c r="I143" s="69">
        <v>123041.1</v>
      </c>
      <c r="J143" s="45">
        <f t="shared" si="23"/>
        <v>-21410.79999999999</v>
      </c>
      <c r="K143" s="49">
        <f t="shared" si="24"/>
        <v>0.8517790350974962</v>
      </c>
      <c r="L143" s="69">
        <v>122471.1</v>
      </c>
      <c r="M143" s="45">
        <f t="shared" si="25"/>
        <v>-570</v>
      </c>
      <c r="N143" s="49">
        <f t="shared" si="26"/>
        <v>0.9953674016243352</v>
      </c>
      <c r="O143" s="12"/>
    </row>
    <row r="144" spans="1:15" s="5" customFormat="1" ht="32.25">
      <c r="A144" s="10" t="s">
        <v>211</v>
      </c>
      <c r="B144" s="21" t="s">
        <v>212</v>
      </c>
      <c r="C144" s="68">
        <f>SUM(C146+C147+C149+C150+C152+C148)</f>
        <v>426901.39999999997</v>
      </c>
      <c r="D144" s="68">
        <f>SUM(D145+D146+D147+D149+D150+D152+D153)</f>
        <v>450468.5</v>
      </c>
      <c r="E144" s="68">
        <f>SUM(E146+E147+E149+E150+E152+E153+E151)</f>
        <v>473049.2</v>
      </c>
      <c r="F144" s="49">
        <f aca="true" t="shared" si="34" ref="F144:F171">E144/C144</f>
        <v>1.1080994346703947</v>
      </c>
      <c r="G144" s="45">
        <f aca="true" t="shared" si="35" ref="G144:G171">E144-D144</f>
        <v>22580.70000000001</v>
      </c>
      <c r="H144" s="49">
        <f aca="true" t="shared" si="36" ref="H144:H171">E144/D144</f>
        <v>1.0501271454052836</v>
      </c>
      <c r="I144" s="68">
        <f>SUM(I146+I147+I149+I150+I152+I153+I151)</f>
        <v>471820.60000000003</v>
      </c>
      <c r="J144" s="45">
        <f aca="true" t="shared" si="37" ref="J144:J171">I144-E144</f>
        <v>-1228.5999999999767</v>
      </c>
      <c r="K144" s="49">
        <f aca="true" t="shared" si="38" ref="K144:K171">I144/E144</f>
        <v>0.9974028071498694</v>
      </c>
      <c r="L144" s="68">
        <f>SUM(L146+L147+L149+L150+L152+L153+L151)</f>
        <v>471911.50000000006</v>
      </c>
      <c r="M144" s="45">
        <f aca="true" t="shared" si="39" ref="M144:M171">L144-I144</f>
        <v>90.90000000002328</v>
      </c>
      <c r="N144" s="49">
        <f aca="true" t="shared" si="40" ref="N144:N171">L144/I144</f>
        <v>1.0001926579721192</v>
      </c>
      <c r="O144" s="3"/>
    </row>
    <row r="145" spans="1:15" s="5" customFormat="1" ht="57" customHeight="1">
      <c r="A145" s="10" t="s">
        <v>313</v>
      </c>
      <c r="B145" s="21" t="s">
        <v>314</v>
      </c>
      <c r="C145" s="68"/>
      <c r="D145" s="69"/>
      <c r="E145" s="68"/>
      <c r="F145" s="49"/>
      <c r="G145" s="45"/>
      <c r="H145" s="49"/>
      <c r="I145" s="68"/>
      <c r="J145" s="45"/>
      <c r="K145" s="49"/>
      <c r="L145" s="68"/>
      <c r="M145" s="45"/>
      <c r="N145" s="49"/>
      <c r="O145" s="3"/>
    </row>
    <row r="146" spans="1:15" s="13" customFormat="1" ht="69.75" customHeight="1">
      <c r="A146" s="11" t="s">
        <v>213</v>
      </c>
      <c r="B146" s="25" t="s">
        <v>78</v>
      </c>
      <c r="C146" s="69">
        <v>423117</v>
      </c>
      <c r="D146" s="69">
        <v>446439.3</v>
      </c>
      <c r="E146" s="69">
        <v>468107.1</v>
      </c>
      <c r="F146" s="49">
        <f t="shared" si="34"/>
        <v>1.1063301639971923</v>
      </c>
      <c r="G146" s="45">
        <f t="shared" si="35"/>
        <v>21667.79999999999</v>
      </c>
      <c r="H146" s="49">
        <f t="shared" si="36"/>
        <v>1.0485347056139547</v>
      </c>
      <c r="I146" s="69">
        <v>467755.4</v>
      </c>
      <c r="J146" s="45">
        <f t="shared" si="37"/>
        <v>-351.69999999995343</v>
      </c>
      <c r="K146" s="49">
        <f t="shared" si="38"/>
        <v>0.9992486762110637</v>
      </c>
      <c r="L146" s="69">
        <v>467890.4</v>
      </c>
      <c r="M146" s="45">
        <f t="shared" si="39"/>
        <v>135</v>
      </c>
      <c r="N146" s="49">
        <f t="shared" si="40"/>
        <v>1.0002886123815995</v>
      </c>
      <c r="O146" s="12"/>
    </row>
    <row r="147" spans="1:15" s="13" customFormat="1" ht="103.5" customHeight="1">
      <c r="A147" s="11" t="s">
        <v>214</v>
      </c>
      <c r="B147" s="25" t="s">
        <v>171</v>
      </c>
      <c r="C147" s="69">
        <v>9.6</v>
      </c>
      <c r="D147" s="69">
        <v>17.5</v>
      </c>
      <c r="E147" s="69">
        <v>16.8</v>
      </c>
      <c r="F147" s="49">
        <f t="shared" si="34"/>
        <v>1.7500000000000002</v>
      </c>
      <c r="G147" s="45">
        <f t="shared" si="35"/>
        <v>-0.6999999999999993</v>
      </c>
      <c r="H147" s="49">
        <f t="shared" si="36"/>
        <v>0.9600000000000001</v>
      </c>
      <c r="I147" s="69">
        <v>50.2</v>
      </c>
      <c r="J147" s="45">
        <f t="shared" si="37"/>
        <v>33.400000000000006</v>
      </c>
      <c r="K147" s="49">
        <f t="shared" si="38"/>
        <v>2.988095238095238</v>
      </c>
      <c r="L147" s="69">
        <v>6.9</v>
      </c>
      <c r="M147" s="45">
        <f t="shared" si="39"/>
        <v>-43.300000000000004</v>
      </c>
      <c r="N147" s="49">
        <f t="shared" si="40"/>
        <v>0.13745019920318724</v>
      </c>
      <c r="O147" s="12"/>
    </row>
    <row r="148" spans="1:15" s="13" customFormat="1" ht="142.5" customHeight="1">
      <c r="A148" s="11" t="s">
        <v>289</v>
      </c>
      <c r="B148" s="25" t="s">
        <v>290</v>
      </c>
      <c r="C148" s="69">
        <v>1273.5</v>
      </c>
      <c r="D148" s="69">
        <v>0</v>
      </c>
      <c r="E148" s="69">
        <v>0</v>
      </c>
      <c r="F148" s="49">
        <f>E148/C148</f>
        <v>0</v>
      </c>
      <c r="G148" s="45">
        <f>E148-D148</f>
        <v>0</v>
      </c>
      <c r="H148" s="49" t="e">
        <f>E148/D148</f>
        <v>#DIV/0!</v>
      </c>
      <c r="I148" s="69">
        <v>0</v>
      </c>
      <c r="J148" s="45">
        <f>I148-E148</f>
        <v>0</v>
      </c>
      <c r="K148" s="49" t="e">
        <f>I148/E148</f>
        <v>#DIV/0!</v>
      </c>
      <c r="L148" s="69">
        <v>0</v>
      </c>
      <c r="M148" s="45">
        <f>L148-I148</f>
        <v>0</v>
      </c>
      <c r="N148" s="49" t="e">
        <f>L148/I148</f>
        <v>#DIV/0!</v>
      </c>
      <c r="O148" s="12"/>
    </row>
    <row r="149" spans="1:15" s="13" customFormat="1" ht="95.25" customHeight="1">
      <c r="A149" s="11" t="s">
        <v>215</v>
      </c>
      <c r="B149" s="25" t="s">
        <v>216</v>
      </c>
      <c r="C149" s="69">
        <v>636.8</v>
      </c>
      <c r="D149" s="69">
        <v>0</v>
      </c>
      <c r="E149" s="69">
        <v>0</v>
      </c>
      <c r="F149" s="49">
        <f t="shared" si="34"/>
        <v>0</v>
      </c>
      <c r="G149" s="45">
        <f t="shared" si="35"/>
        <v>0</v>
      </c>
      <c r="H149" s="49" t="e">
        <f t="shared" si="36"/>
        <v>#DIV/0!</v>
      </c>
      <c r="I149" s="69">
        <v>0</v>
      </c>
      <c r="J149" s="45">
        <f t="shared" si="37"/>
        <v>0</v>
      </c>
      <c r="K149" s="49" t="e">
        <f t="shared" si="38"/>
        <v>#DIV/0!</v>
      </c>
      <c r="L149" s="69">
        <v>0</v>
      </c>
      <c r="M149" s="45">
        <f t="shared" si="39"/>
        <v>0</v>
      </c>
      <c r="N149" s="49" t="e">
        <f t="shared" si="40"/>
        <v>#DIV/0!</v>
      </c>
      <c r="O149" s="12"/>
    </row>
    <row r="150" spans="1:15" s="13" customFormat="1" ht="129" customHeight="1">
      <c r="A150" s="11" t="s">
        <v>217</v>
      </c>
      <c r="B150" s="25" t="s">
        <v>188</v>
      </c>
      <c r="C150" s="69">
        <v>636.8</v>
      </c>
      <c r="D150" s="69">
        <v>652</v>
      </c>
      <c r="E150" s="69">
        <v>652.9</v>
      </c>
      <c r="F150" s="49">
        <f t="shared" si="34"/>
        <v>1.025282663316583</v>
      </c>
      <c r="G150" s="45">
        <f t="shared" si="35"/>
        <v>0.8999999999999773</v>
      </c>
      <c r="H150" s="49">
        <f t="shared" si="36"/>
        <v>1.0013803680981594</v>
      </c>
      <c r="I150" s="69">
        <v>654.4</v>
      </c>
      <c r="J150" s="45">
        <f t="shared" si="37"/>
        <v>1.5</v>
      </c>
      <c r="K150" s="49">
        <f t="shared" si="38"/>
        <v>1.0022974421810384</v>
      </c>
      <c r="L150" s="69">
        <v>653.4</v>
      </c>
      <c r="M150" s="45">
        <f t="shared" si="39"/>
        <v>-1</v>
      </c>
      <c r="N150" s="49">
        <f t="shared" si="40"/>
        <v>0.9984718826405868</v>
      </c>
      <c r="O150" s="12"/>
    </row>
    <row r="151" spans="1:15" s="13" customFormat="1" ht="54" customHeight="1">
      <c r="A151" s="11" t="s">
        <v>331</v>
      </c>
      <c r="B151" s="25" t="s">
        <v>332</v>
      </c>
      <c r="C151" s="69">
        <v>0</v>
      </c>
      <c r="D151" s="69">
        <v>0</v>
      </c>
      <c r="E151" s="69">
        <v>914.5</v>
      </c>
      <c r="F151" s="49" t="e">
        <f>E151/C151</f>
        <v>#DIV/0!</v>
      </c>
      <c r="G151" s="45">
        <f>E151-D151</f>
        <v>914.5</v>
      </c>
      <c r="H151" s="49" t="e">
        <f>E151/D151</f>
        <v>#DIV/0!</v>
      </c>
      <c r="I151" s="69">
        <v>0</v>
      </c>
      <c r="J151" s="45">
        <f>I151-E151</f>
        <v>-914.5</v>
      </c>
      <c r="K151" s="49">
        <f>I151/E151</f>
        <v>0</v>
      </c>
      <c r="L151" s="69">
        <v>0</v>
      </c>
      <c r="M151" s="45">
        <f>L151-I151</f>
        <v>0</v>
      </c>
      <c r="N151" s="49" t="e">
        <f>L151/I151</f>
        <v>#DIV/0!</v>
      </c>
      <c r="O151" s="12"/>
    </row>
    <row r="152" spans="1:15" s="13" customFormat="1" ht="32.25">
      <c r="A152" s="11" t="s">
        <v>249</v>
      </c>
      <c r="B152" s="25" t="s">
        <v>250</v>
      </c>
      <c r="C152" s="69">
        <v>1227.7</v>
      </c>
      <c r="D152" s="69">
        <v>0</v>
      </c>
      <c r="E152" s="69">
        <v>0</v>
      </c>
      <c r="F152" s="49">
        <f t="shared" si="34"/>
        <v>0</v>
      </c>
      <c r="G152" s="45">
        <f t="shared" si="35"/>
        <v>0</v>
      </c>
      <c r="H152" s="49" t="e">
        <f t="shared" si="36"/>
        <v>#DIV/0!</v>
      </c>
      <c r="I152" s="69">
        <v>0</v>
      </c>
      <c r="J152" s="45">
        <f t="shared" si="37"/>
        <v>0</v>
      </c>
      <c r="K152" s="49" t="e">
        <f t="shared" si="38"/>
        <v>#DIV/0!</v>
      </c>
      <c r="L152" s="69">
        <v>0</v>
      </c>
      <c r="M152" s="45">
        <f t="shared" si="39"/>
        <v>0</v>
      </c>
      <c r="N152" s="49" t="e">
        <f t="shared" si="40"/>
        <v>#DIV/0!</v>
      </c>
      <c r="O152" s="12"/>
    </row>
    <row r="153" spans="1:15" s="13" customFormat="1" ht="42" customHeight="1">
      <c r="A153" s="11" t="s">
        <v>315</v>
      </c>
      <c r="B153" s="25" t="s">
        <v>250</v>
      </c>
      <c r="C153" s="69">
        <v>0</v>
      </c>
      <c r="D153" s="69">
        <v>3359.7</v>
      </c>
      <c r="E153" s="69">
        <v>3357.9</v>
      </c>
      <c r="F153" s="49" t="e">
        <f>E153/C153</f>
        <v>#DIV/0!</v>
      </c>
      <c r="G153" s="45">
        <f>E153-D153</f>
        <v>-1.7999999999997272</v>
      </c>
      <c r="H153" s="49">
        <f>E153/D153</f>
        <v>0.9994642378783821</v>
      </c>
      <c r="I153" s="69">
        <v>3360.6</v>
      </c>
      <c r="J153" s="45">
        <f>I153-E153</f>
        <v>2.699999999999818</v>
      </c>
      <c r="K153" s="49">
        <f>I153/E153</f>
        <v>1.0008040739748056</v>
      </c>
      <c r="L153" s="69">
        <v>3360.8</v>
      </c>
      <c r="M153" s="45">
        <f>L153-I153</f>
        <v>0.20000000000027285</v>
      </c>
      <c r="N153" s="49">
        <f>L153/I153</f>
        <v>1.00005951318217</v>
      </c>
      <c r="O153" s="12"/>
    </row>
    <row r="154" spans="1:15" s="5" customFormat="1" ht="24" customHeight="1">
      <c r="A154" s="10" t="s">
        <v>218</v>
      </c>
      <c r="B154" s="21" t="s">
        <v>219</v>
      </c>
      <c r="C154" s="66">
        <f>C155+C158+C156</f>
        <v>9521</v>
      </c>
      <c r="D154" s="66">
        <f>D155+D158+D157</f>
        <v>13507</v>
      </c>
      <c r="E154" s="66">
        <f>E155+E158</f>
        <v>13345.9</v>
      </c>
      <c r="F154" s="49">
        <f t="shared" si="34"/>
        <v>1.4017330112383153</v>
      </c>
      <c r="G154" s="45">
        <f t="shared" si="35"/>
        <v>-161.10000000000036</v>
      </c>
      <c r="H154" s="49">
        <f t="shared" si="36"/>
        <v>0.988072851114237</v>
      </c>
      <c r="I154" s="66">
        <f>I155+I158</f>
        <v>9324.5</v>
      </c>
      <c r="J154" s="45">
        <f t="shared" si="37"/>
        <v>-4021.3999999999996</v>
      </c>
      <c r="K154" s="49">
        <f t="shared" si="38"/>
        <v>0.698678995047168</v>
      </c>
      <c r="L154" s="66">
        <f>L155+L158</f>
        <v>340</v>
      </c>
      <c r="M154" s="45">
        <f t="shared" si="39"/>
        <v>-8984.5</v>
      </c>
      <c r="N154" s="49">
        <f t="shared" si="40"/>
        <v>0.03646308113035551</v>
      </c>
      <c r="O154" s="3"/>
    </row>
    <row r="155" spans="1:15" s="5" customFormat="1" ht="111">
      <c r="A155" s="47" t="s">
        <v>220</v>
      </c>
      <c r="B155" s="25" t="s">
        <v>172</v>
      </c>
      <c r="C155" s="67">
        <v>7412.9</v>
      </c>
      <c r="D155" s="67">
        <v>12867</v>
      </c>
      <c r="E155" s="67">
        <v>13005.9</v>
      </c>
      <c r="F155" s="49">
        <f t="shared" si="34"/>
        <v>1.7544955415559362</v>
      </c>
      <c r="G155" s="45">
        <f t="shared" si="35"/>
        <v>138.89999999999964</v>
      </c>
      <c r="H155" s="49">
        <f t="shared" si="36"/>
        <v>1.0107950571228725</v>
      </c>
      <c r="I155" s="67">
        <v>8984.5</v>
      </c>
      <c r="J155" s="45">
        <f t="shared" si="37"/>
        <v>-4021.3999999999996</v>
      </c>
      <c r="K155" s="49">
        <f t="shared" si="38"/>
        <v>0.6908018668450473</v>
      </c>
      <c r="L155" s="67">
        <v>0</v>
      </c>
      <c r="M155" s="45">
        <f t="shared" si="39"/>
        <v>-8984.5</v>
      </c>
      <c r="N155" s="49">
        <f t="shared" si="40"/>
        <v>0</v>
      </c>
      <c r="O155" s="3"/>
    </row>
    <row r="156" spans="1:15" s="5" customFormat="1" ht="84" customHeight="1">
      <c r="A156" s="11" t="s">
        <v>291</v>
      </c>
      <c r="B156" s="25" t="s">
        <v>292</v>
      </c>
      <c r="C156" s="67">
        <v>1320.6</v>
      </c>
      <c r="D156" s="67">
        <v>0</v>
      </c>
      <c r="E156" s="67">
        <v>0</v>
      </c>
      <c r="F156" s="49">
        <f>E156/C156</f>
        <v>0</v>
      </c>
      <c r="G156" s="45">
        <f>E156-D156</f>
        <v>0</v>
      </c>
      <c r="H156" s="49" t="e">
        <f>E156/D156</f>
        <v>#DIV/0!</v>
      </c>
      <c r="I156" s="67">
        <v>0</v>
      </c>
      <c r="J156" s="45">
        <f>I156-E156</f>
        <v>0</v>
      </c>
      <c r="K156" s="49" t="e">
        <f>I156/E156</f>
        <v>#DIV/0!</v>
      </c>
      <c r="L156" s="67">
        <v>0</v>
      </c>
      <c r="M156" s="45">
        <f>L156-I156</f>
        <v>0</v>
      </c>
      <c r="N156" s="49" t="e">
        <f>L156/I156</f>
        <v>#DIV/0!</v>
      </c>
      <c r="O156" s="3"/>
    </row>
    <row r="157" spans="1:15" s="5" customFormat="1" ht="54.75" customHeight="1">
      <c r="A157" s="11" t="s">
        <v>316</v>
      </c>
      <c r="B157" s="25" t="s">
        <v>317</v>
      </c>
      <c r="C157" s="67">
        <v>0</v>
      </c>
      <c r="D157" s="67">
        <v>100</v>
      </c>
      <c r="E157" s="67">
        <v>0</v>
      </c>
      <c r="F157" s="49" t="e">
        <f>E157/C157</f>
        <v>#DIV/0!</v>
      </c>
      <c r="G157" s="45">
        <f>E157-D157</f>
        <v>-100</v>
      </c>
      <c r="H157" s="49">
        <f>E157/D157</f>
        <v>0</v>
      </c>
      <c r="I157" s="67">
        <v>0</v>
      </c>
      <c r="J157" s="45">
        <f>I157-E157</f>
        <v>0</v>
      </c>
      <c r="K157" s="49" t="e">
        <f>I157/E157</f>
        <v>#DIV/0!</v>
      </c>
      <c r="L157" s="67">
        <v>0</v>
      </c>
      <c r="M157" s="45">
        <f>L157-I157</f>
        <v>0</v>
      </c>
      <c r="N157" s="49" t="e">
        <f>L157/I157</f>
        <v>#DIV/0!</v>
      </c>
      <c r="O157" s="3"/>
    </row>
    <row r="158" spans="1:15" s="5" customFormat="1" ht="48">
      <c r="A158" s="47" t="s">
        <v>251</v>
      </c>
      <c r="B158" s="25" t="s">
        <v>189</v>
      </c>
      <c r="C158" s="67">
        <v>787.5</v>
      </c>
      <c r="D158" s="67">
        <v>540</v>
      </c>
      <c r="E158" s="67">
        <v>340</v>
      </c>
      <c r="F158" s="49">
        <f t="shared" si="34"/>
        <v>0.43174603174603177</v>
      </c>
      <c r="G158" s="45">
        <f t="shared" si="35"/>
        <v>-200</v>
      </c>
      <c r="H158" s="49">
        <f t="shared" si="36"/>
        <v>0.6296296296296297</v>
      </c>
      <c r="I158" s="67">
        <v>340</v>
      </c>
      <c r="J158" s="45">
        <f t="shared" si="37"/>
        <v>0</v>
      </c>
      <c r="K158" s="49">
        <f t="shared" si="38"/>
        <v>1</v>
      </c>
      <c r="L158" s="67">
        <v>340</v>
      </c>
      <c r="M158" s="45">
        <f t="shared" si="39"/>
        <v>0</v>
      </c>
      <c r="N158" s="49">
        <f t="shared" si="40"/>
        <v>1</v>
      </c>
      <c r="O158" s="3"/>
    </row>
    <row r="159" spans="1:15" s="13" customFormat="1" ht="55.5" customHeight="1">
      <c r="A159" s="10" t="s">
        <v>252</v>
      </c>
      <c r="B159" s="21" t="s">
        <v>174</v>
      </c>
      <c r="C159" s="67">
        <f>C160</f>
        <v>0</v>
      </c>
      <c r="D159" s="67">
        <f>D160</f>
        <v>1512</v>
      </c>
      <c r="E159" s="67">
        <f>E160</f>
        <v>0</v>
      </c>
      <c r="F159" s="49" t="e">
        <f t="shared" si="34"/>
        <v>#DIV/0!</v>
      </c>
      <c r="G159" s="45">
        <f t="shared" si="35"/>
        <v>-1512</v>
      </c>
      <c r="H159" s="49">
        <f t="shared" si="36"/>
        <v>0</v>
      </c>
      <c r="I159" s="67">
        <f>I160</f>
        <v>0</v>
      </c>
      <c r="J159" s="45">
        <f t="shared" si="37"/>
        <v>0</v>
      </c>
      <c r="K159" s="49" t="e">
        <f t="shared" si="38"/>
        <v>#DIV/0!</v>
      </c>
      <c r="L159" s="67">
        <f>L160</f>
        <v>0</v>
      </c>
      <c r="M159" s="45">
        <f t="shared" si="39"/>
        <v>0</v>
      </c>
      <c r="N159" s="49" t="e">
        <f t="shared" si="40"/>
        <v>#DIV/0!</v>
      </c>
      <c r="O159" s="12"/>
    </row>
    <row r="160" spans="1:15" s="5" customFormat="1" ht="96" customHeight="1">
      <c r="A160" s="11" t="s">
        <v>253</v>
      </c>
      <c r="B160" s="25" t="s">
        <v>176</v>
      </c>
      <c r="C160" s="66">
        <v>0</v>
      </c>
      <c r="D160" s="66">
        <v>1512</v>
      </c>
      <c r="E160" s="66">
        <v>0</v>
      </c>
      <c r="F160" s="49" t="e">
        <f t="shared" si="34"/>
        <v>#DIV/0!</v>
      </c>
      <c r="G160" s="45">
        <f t="shared" si="35"/>
        <v>-1512</v>
      </c>
      <c r="H160" s="49">
        <f t="shared" si="36"/>
        <v>0</v>
      </c>
      <c r="I160" s="66">
        <v>0</v>
      </c>
      <c r="J160" s="45">
        <f t="shared" si="37"/>
        <v>0</v>
      </c>
      <c r="K160" s="49" t="e">
        <f t="shared" si="38"/>
        <v>#DIV/0!</v>
      </c>
      <c r="L160" s="66">
        <v>0</v>
      </c>
      <c r="M160" s="45">
        <f t="shared" si="39"/>
        <v>0</v>
      </c>
      <c r="N160" s="49" t="e">
        <f t="shared" si="40"/>
        <v>#DIV/0!</v>
      </c>
      <c r="O160" s="3"/>
    </row>
    <row r="161" spans="1:15" s="13" customFormat="1" ht="61.5" customHeight="1">
      <c r="A161" s="10" t="s">
        <v>173</v>
      </c>
      <c r="B161" s="21" t="s">
        <v>174</v>
      </c>
      <c r="C161" s="67">
        <f>C162</f>
        <v>1650</v>
      </c>
      <c r="D161" s="67">
        <f>D162</f>
        <v>0</v>
      </c>
      <c r="E161" s="67">
        <f>E162</f>
        <v>0</v>
      </c>
      <c r="F161" s="49">
        <f t="shared" si="34"/>
        <v>0</v>
      </c>
      <c r="G161" s="45">
        <f t="shared" si="35"/>
        <v>0</v>
      </c>
      <c r="H161" s="49" t="e">
        <f t="shared" si="36"/>
        <v>#DIV/0!</v>
      </c>
      <c r="I161" s="67">
        <f>I162</f>
        <v>0</v>
      </c>
      <c r="J161" s="45">
        <f t="shared" si="37"/>
        <v>0</v>
      </c>
      <c r="K161" s="49" t="e">
        <f t="shared" si="38"/>
        <v>#DIV/0!</v>
      </c>
      <c r="L161" s="67">
        <f>L162</f>
        <v>0</v>
      </c>
      <c r="M161" s="45">
        <f t="shared" si="39"/>
        <v>0</v>
      </c>
      <c r="N161" s="49" t="e">
        <f t="shared" si="40"/>
        <v>#DIV/0!</v>
      </c>
      <c r="O161" s="12"/>
    </row>
    <row r="162" spans="1:15" s="5" customFormat="1" ht="96" customHeight="1">
      <c r="A162" s="11" t="s">
        <v>175</v>
      </c>
      <c r="B162" s="25" t="s">
        <v>176</v>
      </c>
      <c r="C162" s="66">
        <v>1650</v>
      </c>
      <c r="D162" s="66">
        <v>0</v>
      </c>
      <c r="E162" s="66">
        <v>0</v>
      </c>
      <c r="F162" s="49">
        <f t="shared" si="34"/>
        <v>0</v>
      </c>
      <c r="G162" s="45">
        <f t="shared" si="35"/>
        <v>0</v>
      </c>
      <c r="H162" s="49" t="e">
        <f t="shared" si="36"/>
        <v>#DIV/0!</v>
      </c>
      <c r="I162" s="66">
        <v>0</v>
      </c>
      <c r="J162" s="45">
        <f t="shared" si="37"/>
        <v>0</v>
      </c>
      <c r="K162" s="49" t="e">
        <f t="shared" si="38"/>
        <v>#DIV/0!</v>
      </c>
      <c r="L162" s="66">
        <v>0</v>
      </c>
      <c r="M162" s="45">
        <f t="shared" si="39"/>
        <v>0</v>
      </c>
      <c r="N162" s="49" t="e">
        <f t="shared" si="40"/>
        <v>#DIV/0!</v>
      </c>
      <c r="O162" s="3"/>
    </row>
    <row r="163" spans="1:15" s="13" customFormat="1" ht="40.5" customHeight="1">
      <c r="A163" s="10" t="s">
        <v>254</v>
      </c>
      <c r="B163" s="21" t="s">
        <v>193</v>
      </c>
      <c r="C163" s="67">
        <f>C164</f>
        <v>12</v>
      </c>
      <c r="D163" s="67">
        <f>D164</f>
        <v>0</v>
      </c>
      <c r="E163" s="67">
        <f>E164</f>
        <v>0</v>
      </c>
      <c r="F163" s="49">
        <f t="shared" si="34"/>
        <v>0</v>
      </c>
      <c r="G163" s="45">
        <f t="shared" si="35"/>
        <v>0</v>
      </c>
      <c r="H163" s="49" t="e">
        <f t="shared" si="36"/>
        <v>#DIV/0!</v>
      </c>
      <c r="I163" s="67">
        <f>I164</f>
        <v>0</v>
      </c>
      <c r="J163" s="45">
        <f t="shared" si="37"/>
        <v>0</v>
      </c>
      <c r="K163" s="49" t="e">
        <f t="shared" si="38"/>
        <v>#DIV/0!</v>
      </c>
      <c r="L163" s="67">
        <f>L164</f>
        <v>0</v>
      </c>
      <c r="M163" s="45">
        <f t="shared" si="39"/>
        <v>0</v>
      </c>
      <c r="N163" s="49" t="e">
        <f t="shared" si="40"/>
        <v>#DIV/0!</v>
      </c>
      <c r="O163" s="12"/>
    </row>
    <row r="164" spans="1:15" s="5" customFormat="1" ht="81.75" customHeight="1">
      <c r="A164" s="11" t="s">
        <v>255</v>
      </c>
      <c r="B164" s="25" t="s">
        <v>191</v>
      </c>
      <c r="C164" s="66">
        <v>12</v>
      </c>
      <c r="D164" s="66">
        <v>0</v>
      </c>
      <c r="E164" s="66">
        <v>0</v>
      </c>
      <c r="F164" s="49">
        <f t="shared" si="34"/>
        <v>0</v>
      </c>
      <c r="G164" s="45">
        <f t="shared" si="35"/>
        <v>0</v>
      </c>
      <c r="H164" s="49" t="e">
        <f t="shared" si="36"/>
        <v>#DIV/0!</v>
      </c>
      <c r="I164" s="66">
        <v>0</v>
      </c>
      <c r="J164" s="45">
        <f t="shared" si="37"/>
        <v>0</v>
      </c>
      <c r="K164" s="49" t="e">
        <f t="shared" si="38"/>
        <v>#DIV/0!</v>
      </c>
      <c r="L164" s="66">
        <v>0</v>
      </c>
      <c r="M164" s="45">
        <f t="shared" si="39"/>
        <v>0</v>
      </c>
      <c r="N164" s="49" t="e">
        <f t="shared" si="40"/>
        <v>#DIV/0!</v>
      </c>
      <c r="O164" s="3"/>
    </row>
    <row r="165" spans="1:15" s="13" customFormat="1" ht="40.5" customHeight="1">
      <c r="A165" s="10" t="s">
        <v>192</v>
      </c>
      <c r="B165" s="21" t="s">
        <v>193</v>
      </c>
      <c r="C165" s="67">
        <f>C166</f>
        <v>0</v>
      </c>
      <c r="D165" s="67">
        <f>D166</f>
        <v>0</v>
      </c>
      <c r="E165" s="67">
        <f>E166</f>
        <v>0</v>
      </c>
      <c r="F165" s="49" t="e">
        <f t="shared" si="34"/>
        <v>#DIV/0!</v>
      </c>
      <c r="G165" s="45">
        <f t="shared" si="35"/>
        <v>0</v>
      </c>
      <c r="H165" s="49" t="e">
        <f t="shared" si="36"/>
        <v>#DIV/0!</v>
      </c>
      <c r="I165" s="67">
        <f>I166</f>
        <v>0</v>
      </c>
      <c r="J165" s="45">
        <f t="shared" si="37"/>
        <v>0</v>
      </c>
      <c r="K165" s="49" t="e">
        <f t="shared" si="38"/>
        <v>#DIV/0!</v>
      </c>
      <c r="L165" s="67">
        <f>L166</f>
        <v>0</v>
      </c>
      <c r="M165" s="45">
        <f t="shared" si="39"/>
        <v>0</v>
      </c>
      <c r="N165" s="49" t="e">
        <f t="shared" si="40"/>
        <v>#DIV/0!</v>
      </c>
      <c r="O165" s="12"/>
    </row>
    <row r="166" spans="1:15" s="5" customFormat="1" ht="85.5" customHeight="1">
      <c r="A166" s="11" t="s">
        <v>190</v>
      </c>
      <c r="B166" s="25" t="s">
        <v>191</v>
      </c>
      <c r="C166" s="66">
        <v>0</v>
      </c>
      <c r="D166" s="66">
        <v>0</v>
      </c>
      <c r="E166" s="66">
        <v>0</v>
      </c>
      <c r="F166" s="49" t="e">
        <f t="shared" si="34"/>
        <v>#DIV/0!</v>
      </c>
      <c r="G166" s="45">
        <f t="shared" si="35"/>
        <v>0</v>
      </c>
      <c r="H166" s="49" t="e">
        <f t="shared" si="36"/>
        <v>#DIV/0!</v>
      </c>
      <c r="I166" s="66">
        <v>0</v>
      </c>
      <c r="J166" s="45">
        <f t="shared" si="37"/>
        <v>0</v>
      </c>
      <c r="K166" s="49" t="e">
        <f t="shared" si="38"/>
        <v>#DIV/0!</v>
      </c>
      <c r="L166" s="66">
        <v>0</v>
      </c>
      <c r="M166" s="45">
        <f t="shared" si="39"/>
        <v>0</v>
      </c>
      <c r="N166" s="49" t="e">
        <f t="shared" si="40"/>
        <v>#DIV/0!</v>
      </c>
      <c r="O166" s="3"/>
    </row>
    <row r="167" spans="1:15" s="5" customFormat="1" ht="147.75" customHeight="1">
      <c r="A167" s="10" t="s">
        <v>260</v>
      </c>
      <c r="B167" s="21" t="s">
        <v>263</v>
      </c>
      <c r="C167" s="66">
        <f>C168</f>
        <v>11.8</v>
      </c>
      <c r="D167" s="66">
        <f>D168</f>
        <v>0</v>
      </c>
      <c r="E167" s="66">
        <f>E168</f>
        <v>0</v>
      </c>
      <c r="F167" s="49">
        <f t="shared" si="34"/>
        <v>0</v>
      </c>
      <c r="G167" s="45">
        <f t="shared" si="35"/>
        <v>0</v>
      </c>
      <c r="H167" s="49" t="e">
        <f t="shared" si="36"/>
        <v>#DIV/0!</v>
      </c>
      <c r="I167" s="66">
        <f>I168</f>
        <v>0</v>
      </c>
      <c r="J167" s="45">
        <f t="shared" si="37"/>
        <v>0</v>
      </c>
      <c r="K167" s="49" t="e">
        <f t="shared" si="38"/>
        <v>#DIV/0!</v>
      </c>
      <c r="L167" s="66">
        <f>L168</f>
        <v>0</v>
      </c>
      <c r="M167" s="45">
        <f t="shared" si="39"/>
        <v>0</v>
      </c>
      <c r="N167" s="49" t="e">
        <f t="shared" si="40"/>
        <v>#DIV/0!</v>
      </c>
      <c r="O167" s="3"/>
    </row>
    <row r="168" spans="1:15" s="5" customFormat="1" ht="63.75">
      <c r="A168" s="11" t="s">
        <v>261</v>
      </c>
      <c r="B168" s="37" t="s">
        <v>262</v>
      </c>
      <c r="C168" s="67">
        <v>11.8</v>
      </c>
      <c r="D168" s="67">
        <v>0</v>
      </c>
      <c r="E168" s="67"/>
      <c r="F168" s="49">
        <f t="shared" si="34"/>
        <v>0</v>
      </c>
      <c r="G168" s="45">
        <f t="shared" si="35"/>
        <v>0</v>
      </c>
      <c r="H168" s="49" t="e">
        <f t="shared" si="36"/>
        <v>#DIV/0!</v>
      </c>
      <c r="I168" s="67"/>
      <c r="J168" s="45">
        <f t="shared" si="37"/>
        <v>0</v>
      </c>
      <c r="K168" s="49" t="e">
        <f t="shared" si="38"/>
        <v>#DIV/0!</v>
      </c>
      <c r="L168" s="67"/>
      <c r="M168" s="45">
        <f t="shared" si="39"/>
        <v>0</v>
      </c>
      <c r="N168" s="49" t="e">
        <f t="shared" si="40"/>
        <v>#DIV/0!</v>
      </c>
      <c r="O168" s="3"/>
    </row>
    <row r="169" spans="1:15" s="5" customFormat="1" ht="63.75">
      <c r="A169" s="10" t="s">
        <v>256</v>
      </c>
      <c r="B169" s="21" t="s">
        <v>142</v>
      </c>
      <c r="C169" s="66">
        <f>C171+C170</f>
        <v>-7378.6</v>
      </c>
      <c r="D169" s="66">
        <f>D171+D170</f>
        <v>-8564.1</v>
      </c>
      <c r="E169" s="66">
        <f>E171+E170</f>
        <v>0</v>
      </c>
      <c r="F169" s="49">
        <f t="shared" si="34"/>
        <v>0</v>
      </c>
      <c r="G169" s="45">
        <f t="shared" si="35"/>
        <v>8564.1</v>
      </c>
      <c r="H169" s="49">
        <f t="shared" si="36"/>
        <v>0</v>
      </c>
      <c r="I169" s="66">
        <f>I171+I170</f>
        <v>0</v>
      </c>
      <c r="J169" s="45">
        <f t="shared" si="37"/>
        <v>0</v>
      </c>
      <c r="K169" s="49" t="e">
        <f t="shared" si="38"/>
        <v>#DIV/0!</v>
      </c>
      <c r="L169" s="66">
        <f>L171+L170</f>
        <v>0</v>
      </c>
      <c r="M169" s="45">
        <f t="shared" si="39"/>
        <v>0</v>
      </c>
      <c r="N169" s="49" t="e">
        <f t="shared" si="40"/>
        <v>#DIV/0!</v>
      </c>
      <c r="O169" s="3"/>
    </row>
    <row r="170" spans="1:15" s="5" customFormat="1" ht="79.5">
      <c r="A170" s="11" t="s">
        <v>258</v>
      </c>
      <c r="B170" s="37" t="s">
        <v>259</v>
      </c>
      <c r="C170" s="67">
        <v>-1649.4</v>
      </c>
      <c r="D170" s="67">
        <v>0</v>
      </c>
      <c r="E170" s="67">
        <v>0</v>
      </c>
      <c r="F170" s="49">
        <f t="shared" si="34"/>
        <v>0</v>
      </c>
      <c r="G170" s="45">
        <f t="shared" si="35"/>
        <v>0</v>
      </c>
      <c r="H170" s="49" t="e">
        <f t="shared" si="36"/>
        <v>#DIV/0!</v>
      </c>
      <c r="I170" s="67">
        <v>0</v>
      </c>
      <c r="J170" s="45">
        <f t="shared" si="37"/>
        <v>0</v>
      </c>
      <c r="K170" s="49" t="e">
        <f t="shared" si="38"/>
        <v>#DIV/0!</v>
      </c>
      <c r="L170" s="67">
        <v>0</v>
      </c>
      <c r="M170" s="45">
        <f t="shared" si="39"/>
        <v>0</v>
      </c>
      <c r="N170" s="49" t="e">
        <f t="shared" si="40"/>
        <v>#DIV/0!</v>
      </c>
      <c r="O170" s="3"/>
    </row>
    <row r="171" spans="1:15" s="5" customFormat="1" ht="79.5">
      <c r="A171" s="11" t="s">
        <v>257</v>
      </c>
      <c r="B171" s="37" t="s">
        <v>177</v>
      </c>
      <c r="C171" s="67">
        <v>-5729.2</v>
      </c>
      <c r="D171" s="67">
        <v>-8564.1</v>
      </c>
      <c r="E171" s="67"/>
      <c r="F171" s="49">
        <f t="shared" si="34"/>
        <v>0</v>
      </c>
      <c r="G171" s="45">
        <f t="shared" si="35"/>
        <v>8564.1</v>
      </c>
      <c r="H171" s="49">
        <f t="shared" si="36"/>
        <v>0</v>
      </c>
      <c r="I171" s="67">
        <v>0</v>
      </c>
      <c r="J171" s="45">
        <f t="shared" si="37"/>
        <v>0</v>
      </c>
      <c r="K171" s="49" t="e">
        <f t="shared" si="38"/>
        <v>#DIV/0!</v>
      </c>
      <c r="L171" s="67">
        <v>0</v>
      </c>
      <c r="M171" s="45">
        <f t="shared" si="39"/>
        <v>0</v>
      </c>
      <c r="N171" s="49" t="e">
        <f t="shared" si="40"/>
        <v>#DIV/0!</v>
      </c>
      <c r="O171" s="3"/>
    </row>
    <row r="172" spans="1:15" s="51" customFormat="1" ht="18.75">
      <c r="A172" s="86" t="s">
        <v>11</v>
      </c>
      <c r="B172" s="87"/>
      <c r="C172" s="65">
        <f>C119</f>
        <v>800154.7999999999</v>
      </c>
      <c r="D172" s="65">
        <f>D119</f>
        <v>983072.7000000001</v>
      </c>
      <c r="E172" s="65">
        <f>E119</f>
        <v>751477.9</v>
      </c>
      <c r="F172" s="48">
        <f>E172/C172</f>
        <v>0.9391656464474125</v>
      </c>
      <c r="G172" s="46">
        <f>E172-D172</f>
        <v>-231594.80000000005</v>
      </c>
      <c r="H172" s="48">
        <f>E172/D172</f>
        <v>0.7644174230451115</v>
      </c>
      <c r="I172" s="65">
        <f>I119</f>
        <v>810483.6000000001</v>
      </c>
      <c r="J172" s="46">
        <f>I172-E172</f>
        <v>59005.70000000007</v>
      </c>
      <c r="K172" s="48">
        <f>I172/E172</f>
        <v>1.0785195412932305</v>
      </c>
      <c r="L172" s="65">
        <f>L119</f>
        <v>942080.1000000001</v>
      </c>
      <c r="M172" s="46">
        <f>L172-I172</f>
        <v>131596.5</v>
      </c>
      <c r="N172" s="48">
        <f>L172/I172</f>
        <v>1.1623678751797075</v>
      </c>
      <c r="O172" s="50"/>
    </row>
    <row r="173" spans="1:15" s="51" customFormat="1" ht="19.5" thickBot="1">
      <c r="A173" s="84" t="s">
        <v>10</v>
      </c>
      <c r="B173" s="85"/>
      <c r="C173" s="70">
        <f>C118+C119</f>
        <v>1207021.416</v>
      </c>
      <c r="D173" s="70">
        <f>D118+D119</f>
        <v>1395423</v>
      </c>
      <c r="E173" s="70">
        <f>E118+E119</f>
        <v>1191934.9</v>
      </c>
      <c r="F173" s="52">
        <f>E173/C173</f>
        <v>0.9875010370155686</v>
      </c>
      <c r="G173" s="53">
        <f>E173-D173</f>
        <v>-203488.1000000001</v>
      </c>
      <c r="H173" s="52">
        <f>E173/D173</f>
        <v>0.8541746122860236</v>
      </c>
      <c r="I173" s="70">
        <f>I118+I119</f>
        <v>1278392.6</v>
      </c>
      <c r="J173" s="53">
        <f>I173-E173</f>
        <v>86457.70000000019</v>
      </c>
      <c r="K173" s="52">
        <f>I173/E173</f>
        <v>1.0725355889822508</v>
      </c>
      <c r="L173" s="70">
        <f>L118+L119</f>
        <v>1435068.1</v>
      </c>
      <c r="M173" s="53">
        <f>L173-I173</f>
        <v>156675.5</v>
      </c>
      <c r="N173" s="52">
        <f>L173/I173</f>
        <v>1.1225566387039474</v>
      </c>
      <c r="O173" s="50"/>
    </row>
    <row r="174" spans="4:12" ht="15.75">
      <c r="D174" s="71">
        <v>1395423</v>
      </c>
      <c r="E174" s="71">
        <v>1191934.9</v>
      </c>
      <c r="I174" s="71">
        <v>1278392.6</v>
      </c>
      <c r="L174" s="71">
        <v>1435068.1</v>
      </c>
    </row>
    <row r="175" spans="4:12" ht="15.75">
      <c r="D175" s="71">
        <f>D174-D173</f>
        <v>0</v>
      </c>
      <c r="E175" s="71">
        <f>E174-E173</f>
        <v>0</v>
      </c>
      <c r="I175" s="71">
        <f>I174-I173</f>
        <v>0</v>
      </c>
      <c r="L175" s="71">
        <f>L174-L173</f>
        <v>0</v>
      </c>
    </row>
  </sheetData>
  <sheetProtection/>
  <autoFilter ref="A9:O173"/>
  <mergeCells count="18">
    <mergeCell ref="A3:N3"/>
    <mergeCell ref="C5:C7"/>
    <mergeCell ref="I5:I7"/>
    <mergeCell ref="A173:B173"/>
    <mergeCell ref="A118:B118"/>
    <mergeCell ref="A5:A7"/>
    <mergeCell ref="B5:B7"/>
    <mergeCell ref="A172:B172"/>
    <mergeCell ref="J5:J7"/>
    <mergeCell ref="K5:K7"/>
    <mergeCell ref="L5:L7"/>
    <mergeCell ref="M5:M7"/>
    <mergeCell ref="N5:N7"/>
    <mergeCell ref="D5:D7"/>
    <mergeCell ref="E5:E7"/>
    <mergeCell ref="F5:F7"/>
    <mergeCell ref="G5:G7"/>
    <mergeCell ref="H5:H7"/>
  </mergeCells>
  <printOptions/>
  <pageMargins left="0.984251968503937" right="0.3937007874015748" top="0.3937007874015748" bottom="0.3937007874015748" header="0.2755905511811024" footer="0"/>
  <pageSetup fitToHeight="7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Надеева Наталья Николаевна</dc:creator>
  <cp:keywords/>
  <dc:description/>
  <cp:lastModifiedBy>Анна Васильева</cp:lastModifiedBy>
  <cp:lastPrinted>2017-02-09T12:27:45Z</cp:lastPrinted>
  <dcterms:created xsi:type="dcterms:W3CDTF">2003-11-13T13:05:02Z</dcterms:created>
  <dcterms:modified xsi:type="dcterms:W3CDTF">2021-01-18T10:54:48Z</dcterms:modified>
  <cp:category/>
  <cp:version/>
  <cp:contentType/>
  <cp:contentStatus/>
</cp:coreProperties>
</file>